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2.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Data dictionary" sheetId="2" state="visible" r:id="rId4"/>
    <sheet name="Prompt tests" sheetId="3" state="visible" r:id="rId5"/>
    <sheet name="Discovery runs" sheetId="4" state="visible" r:id="rId6"/>
    <sheet name="Companies" sheetId="5" state="visible" r:id="rId7"/>
    <sheet name="AI Confidence Scores" sheetId="6" state="visible" r:id="rId8"/>
    <sheet name="Headline figures" sheetId="7" state="visible" r:id="rId9"/>
    <sheet name="Concentration" sheetId="8" state="visible" r:id="rId10"/>
    <sheet name="Verification log" sheetId="9" state="visible" r:id="rId11"/>
    <sheet name="Changelog" sheetId="10" state="visible" r:id="rId12"/>
  </sheets>
  <definedNames>
    <definedName function="false" hidden="true" localSheetId="5" name="_xlnm._FilterDatabase" vbProcedure="false">'AI Confidence Scores'!$A$1:$K$31</definedName>
    <definedName function="false" hidden="true" localSheetId="4" name="_xlnm._FilterDatabase" vbProcedure="false">Companies!$A$1:$G$31</definedName>
    <definedName function="false" hidden="false" localSheetId="1" name="_xlnm.Print_Titles" vbProcedure="false">'Data dictionary'!$1:$1</definedName>
    <definedName function="false" hidden="true" localSheetId="1" name="_xlnm._FilterDatabase" vbProcedure="false">'Data dictionary'!$A$1:$D$30</definedName>
    <definedName function="false" hidden="false" localSheetId="2" name="_xlnm.Print_Titles" vbProcedure="false">'Prompt tests'!$1:$1</definedName>
    <definedName function="false" hidden="true" localSheetId="2" name="_xlnm._FilterDatabase" vbProcedure="false">'Prompt tests'!$A$1:$R$721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<sst xmlns="http://schemas.openxmlformats.org/spreadsheetml/2006/main" count="11668" uniqueCount="2027">
  <si>
    <t xml:space="preserve">The 2026 B2B AI Citation Benchmark — Full Dataset</t>
  </si>
  <si>
    <t xml:space="preserve">Companion dataset to the report published 25 August 2026 by Spotlight on Startups</t>
  </si>
  <si>
    <t xml:space="preserve">Version</t>
  </si>
  <si>
    <t xml:space="preserve">v1.0 — first public release</t>
  </si>
  <si>
    <t xml:space="preserve">Released</t>
  </si>
  <si>
    <t xml:space="preserve">29 August 2026</t>
  </si>
  <si>
    <t xml:space="preserve">Publisher</t>
  </si>
  <si>
    <t xml:space="preserve">Spotlight on Startups, a d/b/a of Kell Web Solutions, Inc.</t>
  </si>
  <si>
    <t xml:space="preserve">Author</t>
  </si>
  <si>
    <t xml:space="preserve">Gregg Kell, Founder and Editor, Spotlight on Startups</t>
  </si>
  <si>
    <t xml:space="preserve">Contact</t>
  </si>
  <si>
    <t xml:space="preserve">Editor@SpotlightOnStartups.com</t>
  </si>
  <si>
    <t xml:space="preserve">Report</t>
  </si>
  <si>
    <t xml:space="preserve">https://spotlightonstartups.com/2026-b2b-ai-citation-benchmark/</t>
  </si>
  <si>
    <t xml:space="preserve">Live dataset</t>
  </si>
  <si>
    <t xml:space="preserve">https://claude.ai/code/artifact/d4baae4d-c896-4e14-a926-0617f48aaa14</t>
  </si>
  <si>
    <t xml:space="preserve">Licence</t>
  </si>
  <si>
    <t xml:space="preserve">Creative Commons Attribution 4.0 (CC BY 4.0). Reuse, redistribute and build on this data, including commercially, with attribution.</t>
  </si>
  <si>
    <t xml:space="preserve">How to cite</t>
  </si>
  <si>
    <t xml:space="preserve">Kell, G. (2026). The 2026 B2B AI Citation Benchmark: full dataset (v1.0). Spotlight on Startups. https://spotlightonstartups.com/2026-b2b-ai-citation-benchmark/</t>
  </si>
  <si>
    <t xml:space="preserve">What this is</t>
  </si>
  <si>
    <t xml:space="preserve">Every observation behind the report, unedited. 30 B2B companies were run against 8 fixed prompts on 3 AI answer engines on 18 and 19 August 2026, giving 720 observations. Nothing was excluded, re-run or re-scored after collection. The AI Confidence Score audits that supply the scoring columns were run on 17 August 2026.</t>
  </si>
  <si>
    <t xml:space="preserve">The report's central claim is that across 54 independent discovery runs (questions that describe a need without naming a company) not one of the 30 sample companies was cited by any engine. This file is published so that claim can be checked rather than believed. 168 of the runs carry permanent public URLs that still open today.</t>
  </si>
  <si>
    <t xml:space="preserve">What is in the file</t>
  </si>
  <si>
    <t xml:space="preserve">Data dictionary</t>
  </si>
  <si>
    <t xml:space="preserve">Every column in every sheet, defined. Read this before using the data.</t>
  </si>
  <si>
    <t xml:space="preserve">Prompt tests</t>
  </si>
  <si>
    <t xml:space="preserve">The core table. 720 rows: one per company x prompt x engine, with the response excerpt recorded at collection.</t>
  </si>
  <si>
    <t xml:space="preserve">Discovery runs</t>
  </si>
  <si>
    <t xml:space="preserve">The 54 independent discovery runs collapsed to one row each, with the 18 permanent Perplexity URLs.</t>
  </si>
  <si>
    <t xml:space="preserve">Companies</t>
  </si>
  <si>
    <t xml:space="preserve">The 30-company sample: category, use case, city, website, and exactly how each was selected.</t>
  </si>
  <si>
    <t xml:space="preserve">AI Confidence Scores</t>
  </si>
  <si>
    <t xml:space="preserve">The 17 August audit: overall score and five layer scores per company, with the gap notes.</t>
  </si>
  <si>
    <t xml:space="preserve">Headline figures</t>
  </si>
  <si>
    <t xml:space="preserve">Every published number, recomputed live from the Prompt tests sheet. Change a row and these move.</t>
  </si>
  <si>
    <t xml:space="preserve">Concentration</t>
  </si>
  <si>
    <t xml:space="preserve">The Finding 6 working: 191 firm-slots naming 133 distinct firms across the 18 Perplexity discovery runs.</t>
  </si>
  <si>
    <t xml:space="preserve">Verification log</t>
  </si>
  <si>
    <t xml:space="preserve">How the zero-citation headline was tested, including the false positives and the negatives it produced.</t>
  </si>
  <si>
    <t xml:space="preserve">Changelog</t>
  </si>
  <si>
    <t xml:space="preserve">Corrections made to the report after publication, and what changed.</t>
  </si>
  <si>
    <t xml:space="preserve">Browse it online</t>
  </si>
  <si>
    <t xml:space="preserve">The same data as a filterable page, with the 168 permanent result URLs one click away: https://claude.ai/code/artifact/d4baae4d-c896-4e14-a926-0617f48aaa14</t>
  </si>
  <si>
    <t xml:space="preserve">Integrity checks (live formulas)</t>
  </si>
  <si>
    <t xml:space="preserve">Rows in Prompt tests</t>
  </si>
  <si>
    <t xml:space="preserve">Distinct companies</t>
  </si>
  <si>
    <t xml:space="preserve">Distinct independent runs</t>
  </si>
  <si>
    <t xml:space="preserve">Rows coded Cited</t>
  </si>
  <si>
    <t xml:space="preserve">Rows coded Mentioned</t>
  </si>
  <si>
    <t xml:space="preserve">Rows coded Absent</t>
  </si>
  <si>
    <t xml:space="preserve">Public permanent URLs</t>
  </si>
  <si>
    <t xml:space="preserve">Known limits, stated up front</t>
  </si>
  <si>
    <t xml:space="preserve">One snapshot. Each prompt was run once per engine, so this dataset measures what three engines returned on two days in August 2026. It cannot separate a stable pattern from run-to-run variation. The 2027 edition is designed to.</t>
  </si>
  <si>
    <t xml:space="preserve">n = 30. Wide enough to show a zero, too narrow to resolve a modest correlation. The report says so, and the sensitivity working is reproduced in Headline figures.</t>
  </si>
  <si>
    <t xml:space="preserve">B2B SaaS means project-management software only. It is not a read on B2B SaaS generally.</t>
  </si>
  <si>
    <t xml:space="preserve">Perplexity results are permanently addressable. ChatGPT and Gemini sessions are not publicly resolvable, so 18 of the 54 discovery runs are evidenced by recorded excerpts rather than a live URL. Which is which is marked per row.</t>
  </si>
  <si>
    <t xml:space="preserve">The publisher is a marketing company. Four of the 30 companies have a Spotlight on Startups founder profile and one of those is a paying client of Kell Web Solutions. All four are flagged in the Companies sheet, and the paying client is one of the named non-recognition cases in the report.</t>
  </si>
  <si>
    <t xml:space="preserve">Sheet</t>
  </si>
  <si>
    <t xml:space="preserve">Column</t>
  </si>
  <si>
    <t xml:space="preserve">Type</t>
  </si>
  <si>
    <t xml:space="preserve">Definition</t>
  </si>
  <si>
    <t xml:space="preserve">obs_id</t>
  </si>
  <si>
    <t xml:space="preserve">integer</t>
  </si>
  <si>
    <t xml:space="preserve">Row identifier, 1-720. Stable across versions.</t>
  </si>
  <si>
    <t xml:space="preserve">company</t>
  </si>
  <si>
    <t xml:space="preserve">text</t>
  </si>
  <si>
    <t xml:space="preserve">Sample company the observation concerns. For discovery prompts the company is not in the question; the row records whether that company appeared in the answer.</t>
  </si>
  <si>
    <t xml:space="preserve">category</t>
  </si>
  <si>
    <t xml:space="preserve">One of six B2B categories. Each holds five companies.</t>
  </si>
  <si>
    <t xml:space="preserve">use_case</t>
  </si>
  <si>
    <t xml:space="preserve">Fixed phrasing substituted into every prompt for that category, so wording is constant within a category.</t>
  </si>
  <si>
    <t xml:space="preserve">prompt_num</t>
  </si>
  <si>
    <t xml:space="preserve">1-8. The eight prompts were fixed before collection and never edited.</t>
  </si>
  <si>
    <t xml:space="preserve">prompt_type</t>
  </si>
  <si>
    <t xml:space="preserve">The type label carried in the original collection workbook. Kept verbatim. Note that P3 and P4 are both labelled Comparison-level yet behave very differently; see prompt_band.</t>
  </si>
  <si>
    <t xml:space="preserve">prompt_band</t>
  </si>
  <si>
    <t xml:space="preserve">Analysis grouping used throughout the report. Discovery = P1, P2, P8 (the company is not named in the question). Comparison (alternatives) = P3, which names the company but asks the engine to name others. Named-company = P4, P5, P6, P7.</t>
  </si>
  <si>
    <t xml:space="preserve">names_company</t>
  </si>
  <si>
    <t xml:space="preserve">Yes/No</t>
  </si>
  <si>
    <t xml:space="preserve">Whether the sample company appears in the question text. This is the largest single effect in the study.</t>
  </si>
  <si>
    <t xml:space="preserve">prompt_text</t>
  </si>
  <si>
    <t xml:space="preserve">The exact question sent to the engine, with the company and use case already substituted.</t>
  </si>
  <si>
    <t xml:space="preserve">engine</t>
  </si>
  <si>
    <t xml:space="preserve">ChatGPT, Perplexity or Gemini. Google AI Overviews was excluded; the report says why.</t>
  </si>
  <si>
    <t xml:space="preserve">result</t>
  </si>
  <si>
    <t xml:space="preserve">Cited, Mentioned or Absent. Cited = the engine identified the company and said something about it that is not inferable from its name. Mentioned = the name is restated or the engine hedges, with nothing substantive. Absent = the company does not appear, or the engine resolved the name to something else.</t>
  </si>
  <si>
    <t xml:space="preserve">cited</t>
  </si>
  <si>
    <t xml:space="preserve">0/1</t>
  </si>
  <si>
    <t xml:space="preserve">Formula. 1 when result is Cited. This is the numerator in every headline rate; Mentioned is not counted as a hit.</t>
  </si>
  <si>
    <t xml:space="preserve">cited_or_mentioned</t>
  </si>
  <si>
    <t xml:space="preserve">Formula. The looser coding, published as a sensitivity test. Under it the P3 correlation strengthens; see Headline figures.</t>
  </si>
  <si>
    <t xml:space="preserve">run_id</t>
  </si>
  <si>
    <t xml:space="preserve">The independent run this row belongs to. A discovery question is asked once per category per engine and answers for all five companies in that category at once, so five rows share one run_id. Named-company rows are one run each. 504 runs, 720 rows. Count runs, not rows.</t>
  </si>
  <si>
    <t xml:space="preserve">response_excerpt</t>
  </si>
  <si>
    <t xml:space="preserve">What was recorded at collection: the firms the engine named, how it resolved the entity, and character counts where captured. Verbatim except that session URLs were moved to their own columns and one internal account label was replaced with "dedicated test account".</t>
  </si>
  <si>
    <t xml:space="preserve">perplexity_permalink</t>
  </si>
  <si>
    <t xml:space="preserve">URL</t>
  </si>
  <si>
    <t xml:space="preserve">Permanent, public Perplexity result page. Still resolvable. 168 distinct URLs across 240 Perplexity rows, because the 18 discovery runs are each shared by five companies.</t>
  </si>
  <si>
    <t xml:space="preserve">session_capture</t>
  </si>
  <si>
    <t xml:space="preserve">What evidence exists for non-Perplexity rows. Gemini share ids were captured but resolve only inside the collecting account, so they are recorded as ids rather than links. ChatGPT sessions are not publicly addressable at all.</t>
  </si>
  <si>
    <t xml:space="preserve">date_tested</t>
  </si>
  <si>
    <t xml:space="preserve">date</t>
  </si>
  <si>
    <t xml:space="preserve">Date of the run as logged, in UTC. Perplexity result pages display 17 August, 4:47-5:53 PM Pacific, which is the same moment as the logged 18 August UTC.</t>
  </si>
  <si>
    <t xml:space="preserve">run_id / category / prompt_num / engine</t>
  </si>
  <si>
    <t xml:space="preserve">The 54 independent discovery runs, one row each.</t>
  </si>
  <si>
    <t xml:space="preserve">companies_covered</t>
  </si>
  <si>
    <t xml:space="preserve">Always 5. The five sample companies in that category whose absence this run evidences.</t>
  </si>
  <si>
    <t xml:space="preserve">sample_companies_cited</t>
  </si>
  <si>
    <t xml:space="preserve">Formula counting Cited rows in Prompt tests for this run. Every value is 0; that is the finding.</t>
  </si>
  <si>
    <t xml:space="preserve">evidence</t>
  </si>
  <si>
    <t xml:space="preserve">Permanent public URL, or the reason there is not one.</t>
  </si>
  <si>
    <t xml:space="preserve">sos_relationship</t>
  </si>
  <si>
    <t xml:space="preserve">Replaces a column headed "SoS Managed?" in the internal tracker, which was inaccurate. Three of the four flagged companies have a published founder profile and no commercial relationship. One, H2R-Solutions, is also a paying client of Kell Web Solutions, Inc.</t>
  </si>
  <si>
    <t xml:space="preserve">selection_method</t>
  </si>
  <si>
    <t xml:space="preserve">How the company entered the sample, including the random seed where one was used and the reason for each of the three documented replacements.</t>
  </si>
  <si>
    <t xml:space="preserve">overall_score</t>
  </si>
  <si>
    <t xml:space="preserve">0-100</t>
  </si>
  <si>
    <t xml:space="preserve">A weighted composite of the five layers from the 17 August audit, with earned media and entity clarity carrying the most weight. It is not the mean of the five layer columns and cannot be reproduced from them. The layer scores are the auditable part; see the notes at the foot of the AI Confidence Scores sheet.</t>
  </si>
  <si>
    <t xml:space="preserve">l1_earned_media .. l5_monitoring</t>
  </si>
  <si>
    <t xml:space="preserve">The five layers: earned media, entity clarity, citation architecture, distribution, monitoring. Monitoring has a mean of 5.3 and eleven zeros, which is the widest gap in the sample.</t>
  </si>
  <si>
    <t xml:space="preserve">category / prompt / run_url</t>
  </si>
  <si>
    <t xml:space="preserve">The 18 Perplexity discovery runs, the only subset with permanent re-checkable URLs. Finding 6 is written in the singular about one engine for that reason.</t>
  </si>
  <si>
    <t xml:space="preserve">firm</t>
  </si>
  <si>
    <t xml:space="preserve">A firm the answer offers as a provider the reader could hire or buy. Directories and ranking sources (Clutch, G2, Capterra, Forbes, Vault), the provider’s own case-study clients, media outlets and integration name-drops are excluded. A sub-brand folds into its parent only when the parent name is a substring.</t>
  </si>
  <si>
    <t xml:space="preserve">named_in_all_3</t>
  </si>
  <si>
    <t xml:space="preserve">yes/no</t>
  </si>
  <si>
    <t xml:space="preserve">Whether the firm appears in all three discovery prompts for its category. This drives the concentration share.</t>
  </si>
  <si>
    <t xml:space="preserve">Chief GO Officers</t>
  </si>
  <si>
    <t xml:space="preserve">Business/Management Consulting</t>
  </si>
  <si>
    <t xml:space="preserve">improving business operations and strategy</t>
  </si>
  <si>
    <t xml:space="preserve">Category-level</t>
  </si>
  <si>
    <t xml:space="preserve">Discovery</t>
  </si>
  <si>
    <t xml:space="preserve">No</t>
  </si>
  <si>
    <t xml:space="preserve">What are the best B2B business and management consulting companies for improving business operations and strategy?</t>
  </si>
  <si>
    <t xml:space="preserve">ChatGPT</t>
  </si>
  <si>
    <t xml:space="preserve">Absent</t>
  </si>
  <si>
    <t xml:space="preserve">D-CONS-P1-GPT</t>
  </si>
  <si>
    <t xml:space="preserve">McKinsey, Bain, BCG, Deloitte, Accenture, Kearney, A&amp;M, Oliver Wyman</t>
  </si>
  <si>
    <t xml:space="preserve">No shareable session link retained (ChatGPT sessions are not publicly addressable)</t>
  </si>
  <si>
    <t xml:space="preserve">2026-08-18</t>
  </si>
  <si>
    <t xml:space="preserve">Perplexity</t>
  </si>
  <si>
    <t xml:space="preserve">D-CONS-P1-PPX</t>
  </si>
  <si>
    <t xml:space="preserve">McKinsey/BCG/Bain/Deloitte/Accenture/Kearney</t>
  </si>
  <si>
    <t xml:space="preserve">https://www.perplexity.ai/search/8bac63d5-b037-4dc3-b159-57fc31f55658</t>
  </si>
  <si>
    <t xml:space="preserve">Public permanent result URL (column P)</t>
  </si>
  <si>
    <t xml:space="preserve">Gemini</t>
  </si>
  <si>
    <t xml:space="preserve">D-CONS-P1-GEM</t>
  </si>
  <si>
    <t xml:space="preserve">discovery; 0 of 30 sample companies matched (word-boundary), 2581 chars. Gemini Flash, dedicated test account, activity off.</t>
  </si>
  <si>
    <t xml:space="preserve">Gemini share id 52f5c6a83d495f8f captured; account-private, not publicly resolvable</t>
  </si>
  <si>
    <t xml:space="preserve">2026-08-19</t>
  </si>
  <si>
    <t xml:space="preserve">I'm looking for a B2B business and management consulting provider — who should I consider?</t>
  </si>
  <si>
    <t xml:space="preserve">D-CONS-P2-GPT</t>
  </si>
  <si>
    <t xml:space="preserve">MBB + Deloitte/PwC, West Monroe, dg allen - no sample company</t>
  </si>
  <si>
    <t xml:space="preserve">D-CONS-P2-PPX</t>
  </si>
  <si>
    <t xml:space="preserve">generic firm-type guidance, no small firms named</t>
  </si>
  <si>
    <t xml:space="preserve">https://www.perplexity.ai/search/738152e4-48c5-4f1f-b56c-9da173411d01</t>
  </si>
  <si>
    <t xml:space="preserve">D-CONS-P2-GEM</t>
  </si>
  <si>
    <t xml:space="preserve">discovery; 0 of 30 sample companies matched (word-boundary), 2124 chars. Gemini Flash, dedicated test account, activity off.</t>
  </si>
  <si>
    <t xml:space="preserve">Gemini share id 89e9580e3052691e captured; account-private, not publicly resolvable</t>
  </si>
  <si>
    <t xml:space="preserve">Comparison-level</t>
  </si>
  <si>
    <t xml:space="preserve">Comparison (alternatives)</t>
  </si>
  <si>
    <t xml:space="preserve">Yes</t>
  </si>
  <si>
    <t xml:space="preserve">What are some alternatives to Chief GO Officers for improving business operations and strategy?</t>
  </si>
  <si>
    <t xml:space="preserve">Mentioned</t>
  </si>
  <si>
    <t xml:space="preserve">N-CHIEF-GO-OFFICERS-P3-GPT</t>
  </si>
  <si>
    <t xml:space="preserve">Chief GO: hedged "if by Chief GO Officers you mean the model..."; some positioning detail but largely inferred from the name</t>
  </si>
  <si>
    <t xml:space="preserve">N-CHIEF-GO-OFFICERS-P3-PPX</t>
  </si>
  <si>
    <t xml:space="preserve">Chief GO: engine treated it as a JOB TITLE ("If Chief GO Officer means an external partner"), not the company</t>
  </si>
  <si>
    <t xml:space="preserve">https://www.perplexity.ai/search/1a749a5f-2fce-4886-90c3-65e4416c1a92</t>
  </si>
  <si>
    <t xml:space="preserve">N-CHIEF-GO-OFFICERS-P3-GEM</t>
  </si>
  <si>
    <t xml:space="preserve">ENTITY MISREAD: Gemini interpreted "Chief GO Officers" as the COO job role, answering about Chief of Staff / VP BizOps / fractional COO. 0 of 30 companies matched. 2496 chars.</t>
  </si>
  <si>
    <t xml:space="preserve">Gemini share id 852dc7aa3988e19d captured; account-private, not publicly resolvable</t>
  </si>
  <si>
    <t xml:space="preserve">Named-company</t>
  </si>
  <si>
    <t xml:space="preserve">How does Chief GO Officers compare to other companies in the B2B business and management consulting space?</t>
  </si>
  <si>
    <t xml:space="preserve">Cited</t>
  </si>
  <si>
    <t xml:space="preserve">N-CHIEF-GO-OFFICERS-P4-GPT</t>
  </si>
  <si>
    <t xml:space="preserve">Chief GO: deep 10.8k-char analysis; named STEP AI diagnostic and fractional COO/CGO model</t>
  </si>
  <si>
    <t xml:space="preserve">N-CHIEF-GO-OFFICERS-P4-PPX</t>
  </si>
  <si>
    <t xml:space="preserve">Chief GO: boutique AI-enabled fractional-executive consultancy, positioning vs larger firms</t>
  </si>
  <si>
    <t xml:space="preserve">https://www.perplexity.ai/search/5dbb4149-191d-41e1-9b9d-8a73c7219ca9</t>
  </si>
  <si>
    <t xml:space="preserve">N-CHIEF-GO-OFFICERS-P4-GEM</t>
  </si>
  <si>
    <t xml:space="preserve">CITED: identifies Chief GO Officers, LLC; fuses Growth+Operations into a unified fractional executive model for small-to-midsize firms. 2124 chars.</t>
  </si>
  <si>
    <t xml:space="preserve">Gemini share id f2327f96bb2eee18 captured; account-private, not publicly resolvable</t>
  </si>
  <si>
    <t xml:space="preserve">Direct-brand-recognition</t>
  </si>
  <si>
    <t xml:space="preserve">What do you know about Chief GO Officers?</t>
  </si>
  <si>
    <t xml:space="preserve">N-CHIEF-GO-OFFICERS-P5-GPT</t>
  </si>
  <si>
    <t xml:space="preserve">Chief GO: explained the GO Officer concept and named STEP Ai / Right Hire Ai frameworks, but framed the company as a concept rather than a firm</t>
  </si>
  <si>
    <t xml:space="preserve">N-CHIEF-GO-OFFICERS-P5-PPX</t>
  </si>
  <si>
    <t xml:space="preserve">Chief GO: fractional exec leadership firm, AI-assisted diagnostics + fractional COO</t>
  </si>
  <si>
    <t xml:space="preserve">https://www.perplexity.ai/search/30bcb08d-550d-49db-b423-d3ed43d1406b</t>
  </si>
  <si>
    <t xml:space="preserve">N-CHIEF-GO-OFFICERS-P5-GEM</t>
  </si>
  <si>
    <t xml:space="preserve">CITED: hedges between the Chief Growth Officer role and the firm, then names Chief GO Officers, LLC - strategic management, business planning, SOP development, executive coaching for service businesses; names proprietary AI tools STEP Ai and Right Hire Ai. 1955 chars.</t>
  </si>
  <si>
    <t xml:space="preserve">Gemini share id 55bfbc518098dc3f captured; account-private, not publicly resolvable</t>
  </si>
  <si>
    <t xml:space="preserve">Is Chief GO Officers a reputable B2B business and management consulting provider?</t>
  </si>
  <si>
    <t xml:space="preserve">N-CHIEF-GO-OFFICERS-P6-GPT</t>
  </si>
  <si>
    <t xml:space="preserve">Chief GO: legitimate operating firm; independent customer reviews "weak/limited"; cites their $7,500 diagnostic/fractional-COO offering</t>
  </si>
  <si>
    <t xml:space="preserve">N-CHIEF-GO-OFFICERS-P6-PPX</t>
  </si>
  <si>
    <t xml:space="preserve">Chief GO: real small B2B consulting firm, newer boutique, thin independent evidence</t>
  </si>
  <si>
    <t xml:space="preserve">https://www.perplexity.ai/search/dfbd936f-9e35-407d-9fd3-305c4aa9fc11</t>
  </si>
  <si>
    <t xml:space="preserve">N-CHIEF-GO-OFFICERS-P6-GEM</t>
  </si>
  <si>
    <t xml:space="preserve">CITED: Chief GO Officers, LLC - boutique business management and consulting firm founded by Kyle Harbaugh; fractional growth and operational leadership for small-to-midsize service and B2B businesses; called a legitimate specialized niche provider. 1945 chars.</t>
  </si>
  <si>
    <t xml:space="preserve">Gemini share id b26eba93ac372632 captured; account-private, not publicly resolvable</t>
  </si>
  <si>
    <t xml:space="preserve">Optional</t>
  </si>
  <si>
    <t xml:space="preserve">What is Chief GO Officers known for in the B2B business and management consulting industry?</t>
  </si>
  <si>
    <t xml:space="preserve">N-CHIEF-GO-OFFICERS-P7-GPT</t>
  </si>
  <si>
    <t xml:space="preserve">Chief GO: AI-accelerated management/growth consulting; quoted their case-study claims (10+ hrs/week returned, 25% revenue increase by month 2)</t>
  </si>
  <si>
    <t xml:space="preserve">N-CHIEF-GO-OFFICERS-P7-PPX</t>
  </si>
  <si>
    <t xml:space="preserve">Chief GO: helps law firms and service-based B2B businesses grow/streamline</t>
  </si>
  <si>
    <t xml:space="preserve">https://www.perplexity.ai/search/99ee7bf5-c405-43b1-84b4-e0542eea6079</t>
  </si>
  <si>
    <t xml:space="preserve">N-CHIEF-GO-OFFICERS-P7-GEM</t>
  </si>
  <si>
    <t xml:space="preserve">CITED: Chief GO Officers, LLC described as a boutique management consulting firm known for growth, operational efficiency and org development for small-to-midsize service businesses. 1629 chars.</t>
  </si>
  <si>
    <t xml:space="preserve">Gemini share id 20dd1a3e21cd5a24 captured; account-private, not publicly resolvable</t>
  </si>
  <si>
    <t xml:space="preserve">Who are the top-rated B2B business and management consulting vendors this year?</t>
  </si>
  <si>
    <t xml:space="preserve">D-CONS-P8-GPT</t>
  </si>
  <si>
    <t xml:space="preserve">discovery; 0 of 30 matched; McKinsey/BCG/Bain/Deloitte/Accenture/Strategy&amp;/Oliver Wyman/Kearney/EY-Parthenon; cites Forbes 2026 + Vault 2026 rankings</t>
  </si>
  <si>
    <t xml:space="preserve">D-CONS-P8-PPX</t>
  </si>
  <si>
    <t xml:space="preserve">Bain/BCG/McKinsey/Deloitte/PwC/Accenture</t>
  </si>
  <si>
    <t xml:space="preserve">https://www.perplexity.ai/search/b83f367b-046c-434b-a33e-813eaf4189d0</t>
  </si>
  <si>
    <t xml:space="preserve">D-CONS-P8-GEM</t>
  </si>
  <si>
    <t xml:space="preserve">discovery; 0 of 30 sample companies matched (word-boundary), 1834 chars, tiered answer by company size. Gemini 3.6 Flash, dedicated test account, activity off.</t>
  </si>
  <si>
    <t xml:space="preserve">Gemini share id ae3094a03e457411 captured; account-private, not publicly resolvable</t>
  </si>
  <si>
    <t xml:space="preserve">H2R-Solutions</t>
  </si>
  <si>
    <t xml:space="preserve">HR/Staffing &amp; Recruiting</t>
  </si>
  <si>
    <t xml:space="preserve">hiring and staffing support</t>
  </si>
  <si>
    <t xml:space="preserve">What are the best B2B HR, staffing and recruiting companies for hiring and staffing support?</t>
  </si>
  <si>
    <t xml:space="preserve">D-HR-P1-GPT</t>
  </si>
  <si>
    <t xml:space="preserve">discovery; 0 of 30 matched</t>
  </si>
  <si>
    <t xml:space="preserve">D-HR-P1-PPX</t>
  </si>
  <si>
    <t xml:space="preserve">ManpowerGroup/Aerotek/Aston Carter/TEKsystems</t>
  </si>
  <si>
    <t xml:space="preserve">https://www.perplexity.ai/search/e683522f-2126-426b-8870-5480d2c29abe</t>
  </si>
  <si>
    <t xml:space="preserve">D-HR-P1-GEM</t>
  </si>
  <si>
    <t xml:space="preserve">discovery; 0 of 30 sample companies matched (word-boundary). Gemini Flash, dedicated test account account, Apps Activity off.</t>
  </si>
  <si>
    <t xml:space="preserve">Gemini share id c5eaa06e54e1ac2d captured; account-private, not publicly resolvable</t>
  </si>
  <si>
    <t xml:space="preserve">I'm looking for a B2B HR, staffing and recruiting provider — who should I consider?</t>
  </si>
  <si>
    <t xml:space="preserve">D-HR-P2-GPT</t>
  </si>
  <si>
    <t xml:space="preserve">discovery; 0 of 30 sample companies matched (word-boundary); ADP/Randstad/Robert Half/ManpowerGroup/Adecco/Insperity/ExtensisHR/TriNet named</t>
  </si>
  <si>
    <t xml:space="preserve">D-HR-P2-PPX</t>
  </si>
  <si>
    <t xml:space="preserve">OnHires, BetterWay Devs via Clutch</t>
  </si>
  <si>
    <t xml:space="preserve">https://www.perplexity.ai/search/39ea4155-0cf5-4d8f-b132-a7e70b6cf032</t>
  </si>
  <si>
    <t xml:space="preserve">D-HR-P2-GEM</t>
  </si>
  <si>
    <t xml:space="preserve">discovery; 0 of 30 sample companies matched (word-boundary), 3012 chars. Gemini 3.6 Flash, dedicated test account, activity off.</t>
  </si>
  <si>
    <t xml:space="preserve">Gemini share id 7962e987f3a1eab0 captured; account-private, not publicly resolvable</t>
  </si>
  <si>
    <t xml:space="preserve">What are some alternatives to H2R-Solutions for hiring and staffing support?</t>
  </si>
  <si>
    <t xml:space="preserve">N-H2R-SOLUTIONS-P3-GPT</t>
  </si>
  <si>
    <t xml:space="preserve">CITED: describes H2R's recruiting, onboarding, workforce planning, fractional HR, payroll, compliance, HR tech</t>
  </si>
  <si>
    <t xml:space="preserve">N-H2R-SOLUTIONS-P3-PPX</t>
  </si>
  <si>
    <t xml:space="preserve">H2R: restatement only; answered with staffing SOFTWARE platforms - misread the company type</t>
  </si>
  <si>
    <t xml:space="preserve">https://www.perplexity.ai/search/2ce4f210-b5e3-4c88-891b-b874804d9cc2</t>
  </si>
  <si>
    <t xml:space="preserve">N-H2R-SOLUTIONS-P3-GEM</t>
  </si>
  <si>
    <t xml:space="preserve">ABSENT (restatement + entity confusion): response echoes the name as "H2R Solutions (or H2R.ai)" then pivots to Korn Ferry RPO etc. H2R.ai is a different company. No knowledge of H2R-Solutions demonstrated. 2685 chars.</t>
  </si>
  <si>
    <t xml:space="preserve">Gemini share id 50f32112d48022e2 captured; account-private, not publicly resolvable</t>
  </si>
  <si>
    <t xml:space="preserve">How does H2R-Solutions compare to other companies in the B2B HR, staffing and recruiting space?</t>
  </si>
  <si>
    <t xml:space="preserve">N-H2R-SOLUTIONS-P4-GPT</t>
  </si>
  <si>
    <t xml:space="preserve">CITED: classifies H2R as boutique HR outsourcing/fractional HR/HR tech consulting, distinguishes from larger players</t>
  </si>
  <si>
    <t xml:space="preserve">N-H2R-SOLUTIONS-P4-PPX</t>
  </si>
  <si>
    <t xml:space="preserve">H2R: Texas-based HR/payroll/HR-tech consulting, on-demand HR</t>
  </si>
  <si>
    <t xml:space="preserve">https://www.perplexity.ai/search/6da1995c-5608-45dc-b3ee-ef44c7565cc4</t>
  </si>
  <si>
    <t xml:space="preserve">N-H2R-SOLUTIONS-P4-GEM</t>
  </si>
  <si>
    <t xml:space="preserve">CITED: H2R-Solutions described as a boutique HR outsourcing and fractional services firm, positioned against staffing agencies, high-volume recruiters and HR software vendors across three business models. 3944 chars.</t>
  </si>
  <si>
    <t xml:space="preserve">Gemini share id 6e19f8cb4012dedc captured; account-private, not publicly resolvable</t>
  </si>
  <si>
    <t xml:space="preserve">What do you know about H2R-Solutions?</t>
  </si>
  <si>
    <t xml:space="preserve">N-H2R-SOLUTIONS-P5-GPT</t>
  </si>
  <si>
    <t xml:space="preserve">CITED: identifies H2R-Solutions LLC, Austin TX, founded 2016, fractional HR/managed payroll/HRIS-HCM implementation specialty</t>
  </si>
  <si>
    <t xml:space="preserve">N-H2R-SOLUTIONS-P5-PPX</t>
  </si>
  <si>
    <t xml:space="preserve">H2R: HR/payroll/HR-tech consulting, founded 2016, Austin TX</t>
  </si>
  <si>
    <t xml:space="preserve">https://www.perplexity.ai/search/0c48570a-229e-4554-a40b-17a741368c38</t>
  </si>
  <si>
    <t xml:space="preserve">N-H2R-SOLUTIONS-P5-GEM</t>
  </si>
  <si>
    <t xml:space="preserve">CITED: H2R-Solutions LLC, decodes name as Hire-to-Retire; HR/payroll/HR-tech consulting firm HQ Austin TX, founded 2016 by CEO Karen Halladay; outsourced HR department and HCM partner for mid-market. 1381 chars.</t>
  </si>
  <si>
    <t xml:space="preserve">Gemini share id 9944441306a3f975 captured; account-private, not publicly resolvable</t>
  </si>
  <si>
    <t xml:space="preserve">Is H2R-Solutions a reputable B2B HR, staffing and recruiting provider?</t>
  </si>
  <si>
    <t xml:space="preserve">N-H2R-SOLUTIONS-P6-GPT</t>
  </si>
  <si>
    <t xml:space="preserve">CITED: legitimate established HR consulting provider, founded 2016, notes thin public documentation</t>
  </si>
  <si>
    <t xml:space="preserve">N-H2R-SOLUTIONS-P6-PPX</t>
  </si>
  <si>
    <t xml:space="preserve">H2R: EXPLICIT NON-RECOGNITION: "I dont have enough current, verifiable information to confirm H2R-Solutions reputation"</t>
  </si>
  <si>
    <t xml:space="preserve">https://www.perplexity.ai/search/3eba39d2-4ca2-4779-99fd-02cbe4d0cc0a</t>
  </si>
  <si>
    <t xml:space="preserve">N-H2R-SOLUTIONS-P6-GEM</t>
  </si>
  <si>
    <t xml:space="preserve">CITED: yes, legitimate reputable B2B HR and payroll consultancy; Austin TX, founded 2016 by HR veteran Karen Halladay; fractional HR, payroll change management, HCM system implementations. 2081 chars.</t>
  </si>
  <si>
    <t xml:space="preserve">Gemini share id 48222d22924f0a38 captured; account-private, not publicly resolvable</t>
  </si>
  <si>
    <t xml:space="preserve">What is H2R-Solutions known for in the B2B HR, staffing and recruiting industry?</t>
  </si>
  <si>
    <t xml:space="preserve">N-H2R-SOLUTIONS-P7-GPT</t>
  </si>
  <si>
    <t xml:space="preserve">CITED: known as B2B HR consulting / outsourced-fractional HR partner, not a traditional staffing agency</t>
  </si>
  <si>
    <t xml:space="preserve">N-H2R-SOLUTIONS-P7-PPX</t>
  </si>
  <si>
    <t xml:space="preserve">H2R: on-demand HR, payroll, HR tech consulting</t>
  </si>
  <si>
    <t xml:space="preserve">https://www.perplexity.ai/search/29bf7ce8-421e-447e-aca6-906a4a0b7d80</t>
  </si>
  <si>
    <t xml:space="preserve">N-H2R-SOLUTIONS-P7-GEM</t>
  </si>
  <si>
    <t xml:space="preserve">CITED: Austin TX HR/payroll/HR-tech consulting firm; full-service fractional HR partner; known for fractional HR and HR-on-Demand for SMBs. 1217 chars.</t>
  </si>
  <si>
    <t xml:space="preserve">Gemini share id f2565867781278c7 captured; account-private, not publicly resolvable</t>
  </si>
  <si>
    <t xml:space="preserve">Who are the top-rated B2B HR, staffing and recruiting vendors this year?</t>
  </si>
  <si>
    <t xml:space="preserve">D-HR-P8-GPT</t>
  </si>
  <si>
    <t xml:space="preserve">D-HR-P8-PPX</t>
  </si>
  <si>
    <t xml:space="preserve">Robert Half, Korn Ferry, Randstad, Adecco, Aerotek</t>
  </si>
  <si>
    <t xml:space="preserve">https://www.perplexity.ai/search/85e807c3-7122-40a9-a6f7-a2ec859c6432</t>
  </si>
  <si>
    <t xml:space="preserve">D-HR-P8-GEM</t>
  </si>
  <si>
    <t xml:space="preserve">discovery; 0 of 30 sample companies matched (corrected separator-tolerant regex), 2490 chars. Gemini 3.6 Flash, dedicated test account, activity off.</t>
  </si>
  <si>
    <t xml:space="preserve">Gemini share id bb9640eff4ad4f8f captured; account-private, not publicly resolvable</t>
  </si>
  <si>
    <t xml:space="preserve">TMC Financing</t>
  </si>
  <si>
    <t xml:space="preserve">B2B Financial Services</t>
  </si>
  <si>
    <t xml:space="preserve">bookkeeping and financial management</t>
  </si>
  <si>
    <t xml:space="preserve">What are the best B2B financial services companies for bookkeeping and financial management?</t>
  </si>
  <si>
    <t xml:space="preserve">D-FIN-P1-GPT</t>
  </si>
  <si>
    <t xml:space="preserve">Pilot, inDinero, Bookkeeper360, Bench, Xendoo, Graphite, NOW CFO, Kruze</t>
  </si>
  <si>
    <t xml:space="preserve">D-FIN-P1-PPX</t>
  </si>
  <si>
    <t xml:space="preserve">https://www.perplexity.ai/search/26dc08e3-9447-43cb-aba5-0928cd38e06f</t>
  </si>
  <si>
    <t xml:space="preserve">D-FIN-P1-GEM</t>
  </si>
  <si>
    <t xml:space="preserve">Named Pilot, inDinero, Decimal, Bookkeeper360, Kruze Consulting. No sample company appeared.</t>
  </si>
  <si>
    <t xml:space="preserve">No shareable session link retained</t>
  </si>
  <si>
    <t xml:space="preserve">I'm looking for a B2B financial services provider — who should I consider?</t>
  </si>
  <si>
    <t xml:space="preserve">D-FIN-P2-GPT</t>
  </si>
  <si>
    <t xml:space="preserve">interpreted as payments/banking: Stripe, Adyen, Airwallex, Ramp, JPM, BofA</t>
  </si>
  <si>
    <t xml:space="preserve">D-FIN-P2-PPX</t>
  </si>
  <si>
    <t xml:space="preserve">https://www.perplexity.ai/search/e00e1167-de62-4e87-b515-589f79649729</t>
  </si>
  <si>
    <t xml:space="preserve">D-FIN-P2-GEM</t>
  </si>
  <si>
    <t xml:space="preserve">Answered by operational focus; named enterprise/payments providers. No sample company appeared.</t>
  </si>
  <si>
    <t xml:space="preserve">What are some alternatives to TMC Financing for bookkeeping and financial management?</t>
  </si>
  <si>
    <t xml:space="preserve">N-TMC-FINANCING-P3-GPT</t>
  </si>
  <si>
    <t xml:space="preserve">TMC Financing: recognized SBA 504 context: "if you actually mean other SBA 504 lenders/CDCs"</t>
  </si>
  <si>
    <t xml:space="preserve">N-TMC-FINANCING-P3-PPX</t>
  </si>
  <si>
    <t xml:space="preserve">TMC Financing: identified as SBA 504 CRE lender, core offering described - specific and accurate</t>
  </si>
  <si>
    <t xml:space="preserve">https://www.perplexity.ai/search/8b8453ec-fd3d-4935-a4b9-f2371fa9eade</t>
  </si>
  <si>
    <t xml:space="preserve">N-TMC-FINANCING-P3-GEM</t>
  </si>
  <si>
    <t xml:space="preserve">Correctly identified TMC as a CDC specializing in SBA 504 CRE loans, not bookkeeping; redirected to bookkeeping alternatives.</t>
  </si>
  <si>
    <t xml:space="preserve">How does TMC Financing compare to other companies in the B2B financial services space?</t>
  </si>
  <si>
    <t xml:space="preserve">N-TMC-FINANCING-P4-GPT</t>
  </si>
  <si>
    <t xml:space="preserve">TMC Financing: nations #1 SBA 504 lender 5 consecutive years, $2.4B+ FY2025 project financing</t>
  </si>
  <si>
    <t xml:space="preserve">N-TMC-FINANCING-P4-PPX</t>
  </si>
  <si>
    <t xml:space="preserve">TMC Financing: specialist SBA 504 lender, AZ/CA/HI/NV/OR, FY2025 548 loans &gt;$2B</t>
  </si>
  <si>
    <t xml:space="preserve">https://www.perplexity.ai/search/17024c42-7845-444b-bd5a-7e3ee45c637e</t>
  </si>
  <si>
    <t xml:space="preserve">N-TMC-FINANCING-P4-GEM</t>
  </si>
  <si>
    <t xml:space="preserve">Identified TMC as a non-profit CDC in a niche segment: SBA 504 commercial real estate and equipment loans.</t>
  </si>
  <si>
    <t xml:space="preserve">What do you know about TMC Financing?</t>
  </si>
  <si>
    <t xml:space="preserve">N-TMC-FINANCING-P5-GPT</t>
  </si>
  <si>
    <t xml:space="preserve">TMC Financing: nonprofit CDC, operating since 1981, $16B+ SBA financing for 8,000+ businesses, CA/AZ/HI/NV/OR</t>
  </si>
  <si>
    <t xml:space="preserve">N-TMC-FINANCING-P5-PPX</t>
  </si>
  <si>
    <t xml:space="preserve">TMC Financing: nonprofit CDC based Oakland CA, SBA 504 mechanics explained</t>
  </si>
  <si>
    <t xml:space="preserve">https://www.perplexity.ai/search/f3302d12-d86c-49c3-9174-f93ac51fa154</t>
  </si>
  <si>
    <t xml:space="preserve">N-TMC-FINANCING-P5-GEM</t>
  </si>
  <si>
    <t xml:space="preserve">Non-profit CDC, top SBA 504 Loan Program lender, partners with SBA and conventional lenders.</t>
  </si>
  <si>
    <t xml:space="preserve">Is TMC Financing a reputable B2B financial services provider?</t>
  </si>
  <si>
    <t xml:space="preserve">N-TMC-FINANCING-P6-GPT</t>
  </si>
  <si>
    <t xml:space="preserve">TMC Financing: legitimate SBA 504 provider, ~10% down 25-yr fixed structure explained</t>
  </si>
  <si>
    <t xml:space="preserve">N-TMC-FINANCING-P6-PPX</t>
  </si>
  <si>
    <t xml:space="preserve">TMC Financing: established SBA 504 specialist, nonprofit CDC role</t>
  </si>
  <si>
    <t xml:space="preserve">https://www.perplexity.ai/search/63b91ab4-9f5b-4952-b948-40d03e692e8c</t>
  </si>
  <si>
    <t xml:space="preserve">N-TMC-FINANCING-P6-GEM</t>
  </si>
  <si>
    <t xml:space="preserve">Highly reputable non-profit CDC, founded 1981, SBA 504 and 7(a) loans for CRE and heavy equipment.</t>
  </si>
  <si>
    <t xml:space="preserve">What is TMC Financing known for in the B2B financial services industry?</t>
  </si>
  <si>
    <t xml:space="preserve">N-TMC-FINANCING-P7-GPT</t>
  </si>
  <si>
    <t xml:space="preserve">TMC Financing: No.1 SBA 504 lender 5 yrs, FY2025 548 loans $2.4B, since 1981, $16B+ for 8,000+ businesses</t>
  </si>
  <si>
    <t xml:space="preserve">N-TMC-FINANCING-P7-PPX</t>
  </si>
  <si>
    <t xml:space="preserve">TMC Financing: nonprofit mission-driven SBA 504 lender, CDC role</t>
  </si>
  <si>
    <t xml:space="preserve">https://www.perplexity.ai/search/8846f9d2-541d-45a0-a9db-6c006065095b</t>
  </si>
  <si>
    <t xml:space="preserve">N-TMC-FINANCING-P7-GEM</t>
  </si>
  <si>
    <t xml:space="preserve">Top-ranked SBA 504 administrator, based in Oakland CA, non-profit partner serving the western US.</t>
  </si>
  <si>
    <t xml:space="preserve">Who are the top-rated B2B financial services vendors this year?</t>
  </si>
  <si>
    <t xml:space="preserve">D-FIN-P8-GPT</t>
  </si>
  <si>
    <t xml:space="preserve">Adyen, Tipalti, Kyriba, Stampli, Trovata, Atlar, PayPal, JPMorgan/HSBC - enterprise fintech only</t>
  </si>
  <si>
    <t xml:space="preserve">D-FIN-P8-PPX</t>
  </si>
  <si>
    <t xml:space="preserve">answered with SAP Concur, Salesforce FSC, G2 2026 awards - enterprise software, no small firms</t>
  </si>
  <si>
    <t xml:space="preserve">https://www.perplexity.ai/search/5f66b000-3c54-4482-8101-d265f6e8dcba</t>
  </si>
  <si>
    <t xml:space="preserve">D-FIN-P8-GEM</t>
  </si>
  <si>
    <t xml:space="preserve">Named enterprise consulting, software development and market-intelligence vendors. No sample company appeared.</t>
  </si>
  <si>
    <t xml:space="preserve">MetaCTO</t>
  </si>
  <si>
    <t xml:space="preserve">IT Services/MSP</t>
  </si>
  <si>
    <t xml:space="preserve">managing IT infrastructure and support</t>
  </si>
  <si>
    <t xml:space="preserve">What are the best B2B managed IT services companies for managing IT infrastructure and support?</t>
  </si>
  <si>
    <t xml:space="preserve">D-IT-P1-GPT</t>
  </si>
  <si>
    <t xml:space="preserve">discovery; 0 of 30 matched; named 7 Layer Solutions, Cortavo, Magna5, Kyndryl, CDW, SHI, Accenture per G2 2026 managed-IT category</t>
  </si>
  <si>
    <t xml:space="preserve">D-IT-P1-PPX</t>
  </si>
  <si>
    <t xml:space="preserve">generic Clutch-listed MSPs, none from sample</t>
  </si>
  <si>
    <t xml:space="preserve">https://www.perplexity.ai/search/f541b772-d8b7-47dc-86e0-e88e041b0a13</t>
  </si>
  <si>
    <t xml:space="preserve">D-IT-P1-GEM</t>
  </si>
  <si>
    <t xml:space="preserve">Answered by org size/compliance tier; named national and enterprise MSPs. No sample company appeared.</t>
  </si>
  <si>
    <t xml:space="preserve">I'm looking for a B2B managed IT services provider — who should I consider?</t>
  </si>
  <si>
    <t xml:space="preserve">D-IT-P2-GPT</t>
  </si>
  <si>
    <t xml:space="preserve">0 of 30 sample cos. Named Managed Solution (Microsoft 365/Azure, cybersecurity, cloud governance) and other MSPs</t>
  </si>
  <si>
    <t xml:space="preserve">D-IT-P2-PPX</t>
  </si>
  <si>
    <t xml:space="preserve">Accenture, IBM, Capgemini, TCS, Deloitte</t>
  </si>
  <si>
    <t xml:space="preserve">https://www.perplexity.ai/search/7544e637-615b-42b9-ac8a-9515eccad9c9</t>
  </si>
  <si>
    <t xml:space="preserve">D-IT-P2-GEM</t>
  </si>
  <si>
    <t xml:space="preserve">Answered by headcount/compliance/infrastructure. No sample company appeared.</t>
  </si>
  <si>
    <t xml:space="preserve">What are some alternatives to MetaCTO for managing IT infrastructure and support?</t>
  </si>
  <si>
    <t xml:space="preserve">N-METACTO-P3-GPT</t>
  </si>
  <si>
    <t xml:space="preserve">MENTIONED only - framing ('senior technology leadership') inferable from the name MetaCTO; no location, founding or specific services</t>
  </si>
  <si>
    <t xml:space="preserve">N-METACTO-P3-PPX</t>
  </si>
  <si>
    <t xml:space="preserve">MetaCTO: restatement only; engine answered with ITSM SOFTWARE (ServiceNow/Freshservice/ManageEngine) not MSP firms - category misread</t>
  </si>
  <si>
    <t xml:space="preserve">https://www.perplexity.ai/search/c938728b-7b65-41b1-9341-7975c0de4617</t>
  </si>
  <si>
    <t xml:space="preserve">N-METACTO-P3-GEM</t>
  </si>
  <si>
    <t xml:space="preserve">Name restated; characterized only as fractional CTO / high-level technical direction, which is inferable from the name itself.</t>
  </si>
  <si>
    <t xml:space="preserve">How does MetaCTO compare to other companies in the B2B managed IT services space?</t>
  </si>
  <si>
    <t xml:space="preserve">N-METACTO-P4-GPT</t>
  </si>
  <si>
    <t xml:space="preserve">MetaCTO not a conventional MSP; AI/engineering + outsourced CTO/product-engineering partner</t>
  </si>
  <si>
    <t xml:space="preserve">N-METACTO-P4-PPX</t>
  </si>
  <si>
    <t xml:space="preserve">MetaCTO: EXPLICIT NON-RECOGNITION: "I dont have current, company-specific performance data for MetaCTO"</t>
  </si>
  <si>
    <t xml:space="preserve">https://www.perplexity.ai/search/940a501e-a70b-46f7-beee-32c76c2ac1fe</t>
  </si>
  <si>
    <t xml:space="preserve">N-METACTO-P4-GEM</t>
  </si>
  <si>
    <t xml:space="preserve">Differentiated MetaCTO on operational AI integration and fractional CTO strategic advisory.</t>
  </si>
  <si>
    <t xml:space="preserve">What do you know about MetaCTO?</t>
  </si>
  <si>
    <t xml:space="preserve">N-METACTO-P5-GPT</t>
  </si>
  <si>
    <t xml:space="preserve">MetaCTO (metacto.com) Los Angeles-based technology consultancy started 2023, outsourced/fractional CTO and product-development partner</t>
  </si>
  <si>
    <t xml:space="preserve">N-METACTO-P5-PPX</t>
  </si>
  <si>
    <t xml:space="preserve">MetaCTO: production AI systems + outsourced CTO services for mid-market</t>
  </si>
  <si>
    <t xml:space="preserve">https://www.perplexity.ai/search/8298836b-6893-4647-8651-1c5acaffad38</t>
  </si>
  <si>
    <t xml:space="preserve">N-METACTO-P5-GEM</t>
  </si>
  <si>
    <t xml:space="preserve">Boutique technology consultancy and software development agency headquartered in Los Angeles.</t>
  </si>
  <si>
    <t xml:space="preserve">Is MetaCTO a reputable B2B managed IT services provider?</t>
  </si>
  <si>
    <t xml:space="preserve">N-METACTO-P6-GPT</t>
  </si>
  <si>
    <t xml:space="preserve">MetaCTO (metacto.com) legitimate B2B technology services firm, founded 2022, Los Angeles presence, production AI/software/product dev</t>
  </si>
  <si>
    <t xml:space="preserve">N-METACTO-P6-PPX</t>
  </si>
  <si>
    <t xml:space="preserve">MetaCTO: production AI/outsourced CTO firm, Clutch 5.0</t>
  </si>
  <si>
    <t xml:space="preserve">https://www.perplexity.ai/search/54152c7b-34de-4d3d-838f-2a486f6c0e57</t>
  </si>
  <si>
    <t xml:space="preserve">N-METACTO-P6-GEM</t>
  </si>
  <si>
    <t xml:space="preserve">Highly rated legitimate B2B digital consultancy; noted it is not a traditional MSP.</t>
  </si>
  <si>
    <t xml:space="preserve">What is MetaCTO known for in the B2B managed IT services industry?</t>
  </si>
  <si>
    <t xml:space="preserve">N-METACTO-P7-GPT</t>
  </si>
  <si>
    <t xml:space="preserve">metacto.com not primarily an MSP; known for technical leadership, software/product dev, AI implementation</t>
  </si>
  <si>
    <t xml:space="preserve">N-METACTO-P7-PPX</t>
  </si>
  <si>
    <t xml:space="preserve">MetaCTO: production AI systems, fractional CTO leadership</t>
  </si>
  <si>
    <t xml:space="preserve">https://www.perplexity.ai/search/0b76da10-dad2-4c2e-b757-bb7ecdd94699</t>
  </si>
  <si>
    <t xml:space="preserve">N-METACTO-P7-GEM</t>
  </si>
  <si>
    <t xml:space="preserve">Known for engineering, fractional leadership and AI product work rather than managed IT.</t>
  </si>
  <si>
    <t xml:space="preserve">Who are the top-rated B2B managed IT services vendors this year?</t>
  </si>
  <si>
    <t xml:space="preserve">D-IT-P8-GPT</t>
  </si>
  <si>
    <t xml:space="preserve">0 of 30 sample cos. Named Ntiva and other national MSPs on a 2026 shortlist</t>
  </si>
  <si>
    <t xml:space="preserve">D-IT-P8-PPX</t>
  </si>
  <si>
    <t xml:space="preserve">Accenture, IBM, Capgemini, Corsica, NexusTek, Thrive NextGen</t>
  </si>
  <si>
    <t xml:space="preserve">https://www.perplexity.ai/search/998e2b1a-8a2e-4e17-b81e-2860f43e9f8a</t>
  </si>
  <si>
    <t xml:space="preserve">D-IT-P8-GEM</t>
  </si>
  <si>
    <t xml:space="preserve">Tiered MSP roundup by company size and compliance. No sample company appeared.</t>
  </si>
  <si>
    <t xml:space="preserve">CadenceSEO</t>
  </si>
  <si>
    <t xml:space="preserve">Earned Media/Digital PR</t>
  </si>
  <si>
    <t xml:space="preserve">getting press coverage and media placements</t>
  </si>
  <si>
    <t xml:space="preserve">What are the best B2B earned media and digital PR companies for getting press coverage and media placements?</t>
  </si>
  <si>
    <t xml:space="preserve">D-PR-P1-GPT</t>
  </si>
  <si>
    <t xml:space="preserve">0 of 30 sample cos. Named Clickstrike (claims 8,250+ placements: TechCrunch/Forbes/VentureBeat/Wired), other 2026 specialist roundups</t>
  </si>
  <si>
    <t xml:space="preserve">D-PR-P1-PPX</t>
  </si>
  <si>
    <t xml:space="preserve">no sample PR firm named</t>
  </si>
  <si>
    <t xml:space="preserve">https://www.perplexity.ai/search/7d18c419-73b1-4795-8ca8-1e19d4d93a92</t>
  </si>
  <si>
    <t xml:space="preserve">D-PR-P1-GEM</t>
  </si>
  <si>
    <t xml:space="preserve">Answered by sub-sector and growth stage; named national B2B PR agencies. No sample company appeared.</t>
  </si>
  <si>
    <t xml:space="preserve">I'm looking for a B2B earned media and digital PR provider — who should I consider?</t>
  </si>
  <si>
    <t xml:space="preserve">D-PR-P2-GPT</t>
  </si>
  <si>
    <t xml:space="preserve">0 of 30 sample cos. Shortlists 2026 agency-roundup specialists by outcome</t>
  </si>
  <si>
    <t xml:space="preserve">D-PR-P2-PPX</t>
  </si>
  <si>
    <t xml:space="preserve">VERIFIED with word-boundary regex vs all 30 company names: no sample company present. Earlier Arketi hit was a false positive on the word "marketing".</t>
  </si>
  <si>
    <t xml:space="preserve">https://www.perplexity.ai/search/fc69967d-ed85-4c84-baa9-ca5bba115c1b</t>
  </si>
  <si>
    <t xml:space="preserve">D-PR-P2-GEM</t>
  </si>
  <si>
    <t xml:space="preserve">Answered by growth stage, budget and objectives. No sample company appeared.</t>
  </si>
  <si>
    <t xml:space="preserve">What are some alternatives to CadenceSEO for getting press coverage and media placements?</t>
  </si>
  <si>
    <t xml:space="preserve">N-CADENCESEO-P3-GPT</t>
  </si>
  <si>
    <t xml:space="preserve">Cadence describes offering as campaign ideation, data-led PR, expert commentary, targeted media outreach, coverage/link measurement; cites Cadence SEO</t>
  </si>
  <si>
    <t xml:space="preserve">N-CADENCESEO-P3-PPX</t>
  </si>
  <si>
    <t xml:space="preserve">earlier Arketi co-hit was a false positive on "marketing"</t>
  </si>
  <si>
    <t xml:space="preserve">https://www.perplexity.ai/search/836a6ef4-b310-4911-a44b-c7f0d5c3c546</t>
  </si>
  <si>
    <t xml:space="preserve">N-CADENCESEO-P3-GEM</t>
  </si>
  <si>
    <t xml:space="preserve">Name restated once, then pivoted to agency-vs-DIY alternatives. No specific knowledge of CadenceSEO demonstrated.</t>
  </si>
  <si>
    <t xml:space="preserve">How does CadenceSEO compare to other companies in the B2B earned media and digital PR space?</t>
  </si>
  <si>
    <t xml:space="preserve">N-CADENCESEO-P4-GPT</t>
  </si>
  <si>
    <t xml:space="preserve">CadenceSEO = credible SEO-led challenger in B2B digital PR, not traditional PR agency</t>
  </si>
  <si>
    <t xml:space="preserve">N-CADENCESEO-P4-PPX</t>
  </si>
  <si>
    <t xml:space="preserve">CadenceSEO: SEO-led search-growth partner incl digital PR</t>
  </si>
  <si>
    <t xml:space="preserve">https://www.perplexity.ai/search/7e9d7011-c667-4b28-b49d-d1de2ec92cc7</t>
  </si>
  <si>
    <t xml:space="preserve">N-CADENCESEO-P4-GEM</t>
  </si>
  <si>
    <t xml:space="preserve">Positions CadenceSEO as treating digital PR primarily as a driver of organic search authority.</t>
  </si>
  <si>
    <t xml:space="preserve">What do you know about CadenceSEO?</t>
  </si>
  <si>
    <t xml:space="preserve">N-CADENCESEO-P5-GPT</t>
  </si>
  <si>
    <t xml:space="preserve">cadenceseo.com SEO/digital-marketing agency; judged legitimate</t>
  </si>
  <si>
    <t xml:space="preserve">N-CADENCESEO-P5-PPX</t>
  </si>
  <si>
    <t xml:space="preserve">CadenceSEO: Gilbert AZ, founded 2020, organic-search-first positioning</t>
  </si>
  <si>
    <t xml:space="preserve">https://www.perplexity.ai/search/4dd3b760-0a01-4015-8d5b-752f20878a99</t>
  </si>
  <si>
    <t xml:space="preserve">N-CADENCESEO-P5-GEM</t>
  </si>
  <si>
    <t xml:space="preserve">Organic search-first SEO consulting agency founded by Christy Olsen and Kevin McLauchlin.</t>
  </si>
  <si>
    <t xml:space="preserve">Is CadenceSEO a reputable B2B earned media and digital PR provider?</t>
  </si>
  <si>
    <t xml:space="preserve">N-CADENCESEO-P6-GPT</t>
  </si>
  <si>
    <t xml:space="preserve">CadenceSEO legitimate; public evidence stronger for SEO work than for digital PR specifically</t>
  </si>
  <si>
    <t xml:space="preserve">N-CADENCESEO-P6-PPX</t>
  </si>
  <si>
    <t xml:space="preserve">CadenceSEO: recognized digital marketing/SEO firm, mixed signals noted</t>
  </si>
  <si>
    <t xml:space="preserve">https://www.perplexity.ai/search/cf3e27c4-db3f-4bb4-a3bd-cf18016e5998</t>
  </si>
  <si>
    <t xml:space="preserve">N-CADENCESEO-P6-GEM</t>
  </si>
  <si>
    <t xml:space="preserve">Highly reputable with strong client ratings; primary focus is SEO and inbound rather than pure PR.</t>
  </si>
  <si>
    <t xml:space="preserve">What is CadenceSEO known for in the B2B earned media and digital PR industry?</t>
  </si>
  <si>
    <t xml:space="preserve">N-CADENCESEO-P7-GPT</t>
  </si>
  <si>
    <t xml:space="preserve">CadenceSEO = SEO-first digital marketing consultancy expanding into authority-building</t>
  </si>
  <si>
    <t xml:space="preserve">N-CADENCESEO-P7-PPX</t>
  </si>
  <si>
    <t xml:space="preserve">CadenceSEO: digital PR + SEO for brand authority, media outreach</t>
  </si>
  <si>
    <t xml:space="preserve">https://www.perplexity.ai/search/95c7859f-0ad0-4121-b0a3-d56c641fc29b</t>
  </si>
  <si>
    <t xml:space="preserve">N-CADENCESEO-P7-GEM</t>
  </si>
  <si>
    <t xml:space="preserve">Recognized for a search-first, authority-driven approach to digital PR.</t>
  </si>
  <si>
    <t xml:space="preserve">Who are the top-rated B2B earned media and digital PR vendors this year?</t>
  </si>
  <si>
    <t xml:space="preserve">D-PR-P8-GPT</t>
  </si>
  <si>
    <t xml:space="preserve">0 of 30 sample cos. Named PAN Communications/PANBlast (G2 4.9/5, 56 reviews), Firecracker PR</t>
  </si>
  <si>
    <t xml:space="preserve">D-PR-P8-PPX</t>
  </si>
  <si>
    <t xml:space="preserve">Directive Consulting, Crackle PR, Digital Third Coast, The Square</t>
  </si>
  <si>
    <t xml:space="preserve">https://www.perplexity.ai/search/f794514c-3a95-477a-a3a8-802c2d183c14</t>
  </si>
  <si>
    <t xml:space="preserve">D-PR-P8-GEM</t>
  </si>
  <si>
    <t xml:space="preserve">Roundup of integrated press-placement agencies. No sample company appeared.</t>
  </si>
  <si>
    <t xml:space="preserve">Gateway Group</t>
  </si>
  <si>
    <t xml:space="preserve">What are some alternatives to Gateway Group for getting press coverage and media placements?</t>
  </si>
  <si>
    <t xml:space="preserve">N-GATEWAY-GROUP-P3-GPT</t>
  </si>
  <si>
    <t xml:space="preserve">Newport Beach-based financial communications/PR firm; lists alternatives</t>
  </si>
  <si>
    <t xml:space="preserve">N-GATEWAY-GROUP-P3-PPX</t>
  </si>
  <si>
    <t xml:space="preserve">Gateway Group: investor relations, financial communications, earned media - specific</t>
  </si>
  <si>
    <t xml:space="preserve">https://www.perplexity.ai/search/5a2b5bf3-1f7e-4efe-b5d5-694cfcdfe1e2</t>
  </si>
  <si>
    <t xml:space="preserve">N-GATEWAY-GROUP-P3-GEM</t>
  </si>
  <si>
    <t xml:space="preserve">Identified Gateway Group by what it is primarily known for before listing alternatives.</t>
  </si>
  <si>
    <t xml:space="preserve">How does Gateway Group compare to other companies in the B2B earned media and digital PR space?</t>
  </si>
  <si>
    <t xml:space="preserve">N-GATEWAY-GROUP-P4-GPT</t>
  </si>
  <si>
    <t xml:space="preserve">Gateway Group specialist at intersection of PR + investor relations + capital-markets communications</t>
  </si>
  <si>
    <t xml:space="preserve">N-GATEWAY-GROUP-P4-PPX</t>
  </si>
  <si>
    <t xml:space="preserve">Gateway Group: financial-communications-led B2B PR firm</t>
  </si>
  <si>
    <t xml:space="preserve">https://www.perplexity.ai/search/3179c5b2-fb67-4bbf-b97d-e3ee552917db</t>
  </si>
  <si>
    <t xml:space="preserve">N-GATEWAY-GROUP-P4-GEM</t>
  </si>
  <si>
    <t xml:space="preserve">Distinct niche: core positioning is financial communications / investor relations.</t>
  </si>
  <si>
    <t xml:space="preserve">What do you know about Gateway Group?</t>
  </si>
  <si>
    <t xml:space="preserve">N-GATEWAY-GROUP-P5-GPT</t>
  </si>
  <si>
    <t xml:space="preserve">ENTITY COLLISION flagged by engine ('Gateway Group' refers to several unrelated companies) but RESOLVED CORRECTLY to the Newport Beach CA firm, which is the sample company (gateway-grp.com). Coded Cited.</t>
  </si>
  <si>
    <t xml:space="preserve">N-GATEWAY-GROUP-P5-PPX</t>
  </si>
  <si>
    <t xml:space="preserve">Gateway Group: ENTITY COLLISION: "could refer to several entities"; listed the IR firm among others, no clear resolution</t>
  </si>
  <si>
    <t xml:space="preserve">https://www.perplexity.ai/search/a096f3b1-152e-4646-82c4-a4d62410f025</t>
  </si>
  <si>
    <t xml:space="preserve">N-GATEWAY-GROUP-P5-GEM</t>
  </si>
  <si>
    <t xml:space="preserve">Disambiguated two firms sharing the name and correctly described the US financial communications firm founded 1999 (IR, PR, digital strategy).</t>
  </si>
  <si>
    <t xml:space="preserve">Is Gateway Group a reputable B2B earned media and digital PR provider?</t>
  </si>
  <si>
    <t xml:space="preserve">N-GATEWAY-GROUP-P6-GPT</t>
  </si>
  <si>
    <t xml:space="preserve">Newport Beach CA PR/financial communications firm; judged reputable</t>
  </si>
  <si>
    <t xml:space="preserve">N-GATEWAY-GROUP-P6-PPX</t>
  </si>
  <si>
    <t xml:space="preserve">Gateway Group: 25+ years IR/PR/digital, Clutch profile cited</t>
  </si>
  <si>
    <t xml:space="preserve">https://www.perplexity.ai/search/4936b90c-157c-4521-bc40-2632e652d6f2</t>
  </si>
  <si>
    <t xml:space="preserve">N-GATEWAY-GROUP-P6-GEM</t>
  </si>
  <si>
    <t xml:space="preserve">Named the correct entity by domain (gateway-grp.com); reputable provider of B2B earned media, digital PR and financial communications.</t>
  </si>
  <si>
    <t xml:space="preserve">What is Gateway Group known for in the B2B earned media and digital PR industry?</t>
  </si>
  <si>
    <t xml:space="preserve">N-GATEWAY-GROUP-P7-GPT</t>
  </si>
  <si>
    <t xml:space="preserve">Gateway Group, Newport Beach - financial communications + PR, media relations plus financial-market expertise</t>
  </si>
  <si>
    <t xml:space="preserve">N-GATEWAY-GROUP-P7-PPX</t>
  </si>
  <si>
    <t xml:space="preserve">Gateway Group: financial communications and digital media advisory, IR focus</t>
  </si>
  <si>
    <t xml:space="preserve">https://www.perplexity.ai/search/7ae13dac-f56a-404d-bdd1-c5080b4d7ef1</t>
  </si>
  <si>
    <t xml:space="preserve">N-GATEWAY-GROUP-P7-GEM</t>
  </si>
  <si>
    <t xml:space="preserve">Known for combining investor relations with strategic B2B public relations and earned media.</t>
  </si>
  <si>
    <t xml:space="preserve">DISRUPT PR</t>
  </si>
  <si>
    <t xml:space="preserve">What are some alternatives to DISRUPT PR for getting press coverage and media placements?</t>
  </si>
  <si>
    <t xml:space="preserve">N-DISRUPT-PR-P3-GPT</t>
  </si>
  <si>
    <t xml:space="preserve">DISRUPT PR handles earned media, journalist pitching, thought leadership</t>
  </si>
  <si>
    <t xml:space="preserve">N-DISRUPT-PR-P3-PPX</t>
  </si>
  <si>
    <t xml:space="preserve">Disrupt PR: recognized, alternatives grouped into 3 paths</t>
  </si>
  <si>
    <t xml:space="preserve">https://www.perplexity.ai/search/b63d5d65-acc3-41a7-91ce-f0783074837c</t>
  </si>
  <si>
    <t xml:space="preserve">N-DISRUPT-PR-P3-GEM</t>
  </si>
  <si>
    <t xml:space="preserve">Name restated once in a framing of alternative types. No specific knowledge of DISRUPT PR demonstrated.</t>
  </si>
  <si>
    <t xml:space="preserve">How does DISRUPT PR compare to other companies in the B2B earned media and digital PR space?</t>
  </si>
  <si>
    <t xml:space="preserve">N-DISRUPT-PR-P4-GPT</t>
  </si>
  <si>
    <t xml:space="preserve">Positions DISRUPT PR as strong boutique earned-media agency, not pure-play B2B PR specialist</t>
  </si>
  <si>
    <t xml:space="preserve">N-DISRUPT-PR-P4-PPX</t>
  </si>
  <si>
    <t xml:space="preserve">Disrupt PR: boutique earned-media partner for founders/startups</t>
  </si>
  <si>
    <t xml:space="preserve">https://www.perplexity.ai/search/10c9d688-7761-4eb6-87d1-ed09cad821ac</t>
  </si>
  <si>
    <t xml:space="preserve">N-DISRUPT-PR-P4-GEM</t>
  </si>
  <si>
    <t xml:space="preserve">Boutique, newsroom-driven agency focused on rapid media authority and executive thought leadership.</t>
  </si>
  <si>
    <t xml:space="preserve">What do you know about DISRUPT PR?</t>
  </si>
  <si>
    <t xml:space="preserve">N-DISRUPT-PR-P5-GPT</t>
  </si>
  <si>
    <t xml:space="preserve">Disrupt PR = Austin-based boutique PR agency founded 2021; cites LinkedIn</t>
  </si>
  <si>
    <t xml:space="preserve">N-DISRUPT-PR-P5-PPX</t>
  </si>
  <si>
    <t xml:space="preserve">Disrupt PR: boutique PR agency HQ Austin TX</t>
  </si>
  <si>
    <t xml:space="preserve">https://www.perplexity.ai/search/5962c810-26d2-4d78-b769-23055d03b76f</t>
  </si>
  <si>
    <t xml:space="preserve">N-DISRUPT-PR-P5-GEM</t>
  </si>
  <si>
    <t xml:space="preserve">Award-winning boutique PR agency headquartered in Austin, Texas; founded by former journalists.</t>
  </si>
  <si>
    <t xml:space="preserve">Is DISRUPT PR a reputable B2B earned media and digital PR provider?</t>
  </si>
  <si>
    <t xml:space="preserve">N-DISRUPT-PR-P6-GPT</t>
  </si>
  <si>
    <t xml:space="preserve">DISRUPT PR legitimate and reputable boutique PR agency</t>
  </si>
  <si>
    <t xml:space="preserve">N-DISRUPT-PR-P6-PPX</t>
  </si>
  <si>
    <t xml:space="preserve">Disrupt PR: industry mentions, reviews, agency profiles</t>
  </si>
  <si>
    <t xml:space="preserve">https://www.perplexity.ai/search/c751f072-a80b-4952-9223-81c0035eac0c</t>
  </si>
  <si>
    <t xml:space="preserve">N-DISRUPT-PR-P6-GEM</t>
  </si>
  <si>
    <t xml:space="preserve">Legitimate and highly reputable Austin, Texas boutique agency founded by former journalists.</t>
  </si>
  <si>
    <t xml:space="preserve">What is DISRUPT PR known for in the B2B earned media and digital PR industry?</t>
  </si>
  <si>
    <t xml:space="preserve">N-DISRUPT-PR-P7-GPT</t>
  </si>
  <si>
    <t xml:space="preserve">DISRUPT PR reputation centered less on conventional PR</t>
  </si>
  <si>
    <t xml:space="preserve">N-DISRUPT-PR-P7-PPX</t>
  </si>
  <si>
    <t xml:space="preserve">Disrupt PR: former-journalist-led Austin boutique, NYT/CNN/Forbes/TechCrunch placements</t>
  </si>
  <si>
    <t xml:space="preserve">https://www.perplexity.ai/search/a77ce35a-c52a-4ada-859e-7bb2038f0284</t>
  </si>
  <si>
    <t xml:space="preserve">N-DISRUPT-PR-P7-GEM</t>
  </si>
  <si>
    <t xml:space="preserve">Known for an insider-first approach using a team of former broadcast journalists.</t>
  </si>
  <si>
    <t xml:space="preserve">Arketi Group</t>
  </si>
  <si>
    <t xml:space="preserve">What are some alternatives to Arketi Group for getting press coverage and media placements?</t>
  </si>
  <si>
    <t xml:space="preserve">N-ARKETI-GROUP-P3-GPT</t>
  </si>
  <si>
    <t xml:space="preserve">Arketi positions itself as integrated B2B technology PR/marketing firm with media and analyst relations core</t>
  </si>
  <si>
    <t xml:space="preserve">N-ARKETI-GROUP-P3-PPX</t>
  </si>
  <si>
    <t xml:space="preserve">Arketi: described as B2B technology-focused PR and digital marketing agency</t>
  </si>
  <si>
    <t xml:space="preserve">https://www.perplexity.ai/search/de96609b-6c24-4605-8dd1-776e5c3591ce</t>
  </si>
  <si>
    <t xml:space="preserve">N-ARKETI-GROUP-P3-GEM</t>
  </si>
  <si>
    <t xml:space="preserve">Identified Arketi as specializing specifically in B2B technology before listing alternatives.</t>
  </si>
  <si>
    <t xml:space="preserve">How does Arketi Group compare to other companies in the B2B earned media and digital PR space?</t>
  </si>
  <si>
    <t xml:space="preserve">N-ARKETI-GROUP-P4-GPT</t>
  </si>
  <si>
    <t xml:space="preserve">Arketi Group strong specialist in B2B technology PR</t>
  </si>
  <si>
    <t xml:space="preserve">N-ARKETI-GROUP-P4-PPX</t>
  </si>
  <si>
    <t xml:space="preserve">Arketi: integrated B2B tech marketing/PR partner, positioning detail</t>
  </si>
  <si>
    <t xml:space="preserve">https://www.perplexity.ai/search/42d251bf-88b1-49b9-8a01-aa422645ad9d</t>
  </si>
  <si>
    <t xml:space="preserve">N-ARKETI-GROUP-P4-GEM</t>
  </si>
  <si>
    <t xml:space="preserve">Specialized high-touch boutique focused on B2B technology and enterprise software.</t>
  </si>
  <si>
    <t xml:space="preserve">What do you know about Arketi Group?</t>
  </si>
  <si>
    <t xml:space="preserve">N-ARKETI-GROUP-P5-GPT</t>
  </si>
  <si>
    <t xml:space="preserve">Atlanta-based B2B marketing/PR/communications agency</t>
  </si>
  <si>
    <t xml:space="preserve">N-ARKETI-GROUP-P5-PPX</t>
  </si>
  <si>
    <t xml:space="preserve">Arketi: Atlanta-based B2B marketing/PR agency for tech companies</t>
  </si>
  <si>
    <t xml:space="preserve">https://www.perplexity.ai/search/42852ae9-7037-40bd-b156-d32f8dd84ec2</t>
  </si>
  <si>
    <t xml:space="preserve">N-ARKETI-GROUP-P5-GEM</t>
  </si>
  <si>
    <t xml:space="preserve">High-profile B2B public relations and digital marketing agency based in Atlanta, Georgia.</t>
  </si>
  <si>
    <t xml:space="preserve">Is Arketi Group a reputable B2B earned media and digital PR provider?</t>
  </si>
  <si>
    <t xml:space="preserve">N-ARKETI-GROUP-P6-GPT</t>
  </si>
  <si>
    <t xml:space="preserve">Arketi Group reputable B2B PR/earned-media agency, especially for B2B tech</t>
  </si>
  <si>
    <t xml:space="preserve">N-ARKETI-GROUP-P6-PPX</t>
  </si>
  <si>
    <t xml:space="preserve">Arketi: well-established B2B digital marketing/PR firm, awards and press</t>
  </si>
  <si>
    <t xml:space="preserve">https://www.perplexity.ai/search/670d3391-8a30-44c5-9189-ebd946e501c3</t>
  </si>
  <si>
    <t xml:space="preserve">N-ARKETI-GROUP-P6-GEM</t>
  </si>
  <si>
    <t xml:space="preserve">Highly reputable, well-established B2B PR and digital marketing agency.</t>
  </si>
  <si>
    <t xml:space="preserve">What is Arketi Group known for in the B2B earned media and digital PR industry?</t>
  </si>
  <si>
    <t xml:space="preserve">N-ARKETI-GROUP-P7-GPT</t>
  </si>
  <si>
    <t xml:space="preserve">Arketi Group = B2B technology-focused PR and integrated marketing agency</t>
  </si>
  <si>
    <t xml:space="preserve">N-ARKETI-GROUP-P7-PPX</t>
  </si>
  <si>
    <t xml:space="preserve">Arketi: integrated B2B tech PR, earned media, revenue-driven marketing</t>
  </si>
  <si>
    <t xml:space="preserve">https://www.perplexity.ai/search/b13cda43-e366-4f81-913e-9d34d467d779</t>
  </si>
  <si>
    <t xml:space="preserve">N-ARKETI-GROUP-P7-GEM</t>
  </si>
  <si>
    <t xml:space="preserve">Atlanta-based PR and digital marketing agency known for specialized B2B technology focus.</t>
  </si>
  <si>
    <t xml:space="preserve">Reputation Defense Network</t>
  </si>
  <si>
    <t xml:space="preserve">What are some alternatives to Reputation Defense Network for getting press coverage and media placements?</t>
  </si>
  <si>
    <t xml:space="preserve">N-REPUTATION-DEFENSE-NET-P3-GPT</t>
  </si>
  <si>
    <t xml:space="preserve">RDN framed as earned-media/reputation service; alternatives given</t>
  </si>
  <si>
    <t xml:space="preserve">N-REPUTATION-DEFENSE-NET-P3-PPX</t>
  </si>
  <si>
    <t xml:space="preserve">Reputation Defense: recognized; alternatives by goal incl. reputation repair</t>
  </si>
  <si>
    <t xml:space="preserve">https://www.perplexity.ai/search/9291ebb8-d7be-48ef-81b8-f15d8e0326df</t>
  </si>
  <si>
    <t xml:space="preserve">N-REPUTATION-DEFENSE-NET-P3-GEM</t>
  </si>
  <si>
    <t xml:space="preserve">Identified RDN strengths: crisis management, search content suppression and content removal.</t>
  </si>
  <si>
    <t xml:space="preserve">How does Reputation Defense Network compare to other companies in the B2B earned media and digital PR space?</t>
  </si>
  <si>
    <t xml:space="preserve">N-REPUTATION-DEFENSE-NET-P4-GPT</t>
  </si>
  <si>
    <t xml:space="preserve">RDN closer to online reputation management, negative-content suppression/removal</t>
  </si>
  <si>
    <t xml:space="preserve">N-REPUTATION-DEFENSE-NET-P4-PPX</t>
  </si>
  <si>
    <t xml:space="preserve">Reputation Defense: specialist reputation-remediation firm, not conventional PR</t>
  </si>
  <si>
    <t xml:space="preserve">https://www.perplexity.ai/search/0a51d1b9-5004-4975-b711-bb55d9eef5ce</t>
  </si>
  <si>
    <t xml:space="preserve">N-REPUTATION-DEFENSE-NET-P4-GEM</t>
  </si>
  <si>
    <t xml:space="preserve">Distinct technical niche compared with traditional B2B earned media and digital PR.</t>
  </si>
  <si>
    <t xml:space="preserve">What do you know about Reputation Defense Network?</t>
  </si>
  <si>
    <t xml:space="preserve">N-REPUTATION-DEFENSE-NET-P5-GPT</t>
  </si>
  <si>
    <t xml:space="preserve">RDN identified as San Francisco-based online reputation management company</t>
  </si>
  <si>
    <t xml:space="preserve">N-REPUTATION-DEFENSE-NET-P5-PPX</t>
  </si>
  <si>
    <t xml:space="preserve">Reputation Defense: San Francisco ORM firm, founded 2017, content removal specialism</t>
  </si>
  <si>
    <t xml:space="preserve">https://www.perplexity.ai/search/329b15bf-0518-4308-a563-70b26bbef60e</t>
  </si>
  <si>
    <t xml:space="preserve">N-REPUTATION-DEFENSE-NET-P5-GEM</t>
  </si>
  <si>
    <t xml:space="preserve">San Francisco-based online reputation management firm specializing in permanent content removal.</t>
  </si>
  <si>
    <t xml:space="preserve">Is Reputation Defense Network a reputable B2B earned media and digital PR provider?</t>
  </si>
  <si>
    <t xml:space="preserve">N-REPUTATION-DEFENSE-NET-P6-GPT</t>
  </si>
  <si>
    <t xml:space="preserve">RDN legitimate and generally well-regarded, with caveats</t>
  </si>
  <si>
    <t xml:space="preserve">N-REPUTATION-DEFENSE-NET-P6-PPX</t>
  </si>
  <si>
    <t xml:space="preserve">Reputation Defense: third-party profiles, BBB A+ accredited</t>
  </si>
  <si>
    <t xml:space="preserve">https://www.perplexity.ai/search/62201a80-0c7c-44c6-91d3-cf7faba85ced</t>
  </si>
  <si>
    <t xml:space="preserve">N-REPUTATION-DEFENSE-NET-P6-GEM</t>
  </si>
  <si>
    <t xml:space="preserve">Highly reputable but operates as a specialized Online Reputation Management provider, not a PR agency.</t>
  </si>
  <si>
    <t xml:space="preserve">What is Reputation Defense Network known for in the B2B earned media and digital PR industry?</t>
  </si>
  <si>
    <t xml:space="preserve">N-REPUTATION-DEFENSE-NET-P7-GPT</t>
  </si>
  <si>
    <t xml:space="preserve">RDN known primarily as online reputation management and internet-content-removal firm</t>
  </si>
  <si>
    <t xml:space="preserve">N-REPUTATION-DEFENSE-NET-P7-PPX</t>
  </si>
  <si>
    <t xml:space="preserve">Reputation Defense: ORM with content removal, permanent removal guarantees</t>
  </si>
  <si>
    <t xml:space="preserve">https://www.perplexity.ai/search/3901691d-f912-4380-bcd2-57e263fff89a</t>
  </si>
  <si>
    <t xml:space="preserve">N-REPUTATION-DEFENSE-NET-P7-GEM</t>
  </si>
  <si>
    <t xml:space="preserve">Known primarily as an ORM specialist within B2B earned media and corporate communications.</t>
  </si>
  <si>
    <t xml:space="preserve">Nifty</t>
  </si>
  <si>
    <t xml:space="preserve">B2B SaaS (Project Management)</t>
  </si>
  <si>
    <t xml:space="preserve">managing projects and workflows</t>
  </si>
  <si>
    <t xml:space="preserve">What are the best B2B project management software companies for managing projects and workflows?</t>
  </si>
  <si>
    <t xml:space="preserve">D-SAAS-P1-GPT</t>
  </si>
  <si>
    <t xml:space="preserve">G2 2026: Asana, Smartsheet, monday.com, Wrike, ClickUp, Jira</t>
  </si>
  <si>
    <t xml:space="preserve">D-SAAS-P1-PPX</t>
  </si>
  <si>
    <t xml:space="preserve">Asana/monday/Smartsheet/Wrike/ClickUp/Jira only</t>
  </si>
  <si>
    <t xml:space="preserve">https://www.perplexity.ai/search/54aac39c-d128-4d78-8778-11debc82347d</t>
  </si>
  <si>
    <t xml:space="preserve">D-SAAS-P1-GEM</t>
  </si>
  <si>
    <t xml:space="preserve">Answered by delivery priority; named major PM platforms. No sample company appeared.</t>
  </si>
  <si>
    <t xml:space="preserve">I'm looking for a B2B project management software provider — who should I consider?</t>
  </si>
  <si>
    <t xml:space="preserve">D-SAAS-P2-GPT</t>
  </si>
  <si>
    <t xml:space="preserve">Asana, monday.com, Smartsheet, Jira</t>
  </si>
  <si>
    <t xml:space="preserve">D-SAAS-P2-PPX</t>
  </si>
  <si>
    <t xml:space="preserve">same big-6 shortlist</t>
  </si>
  <si>
    <t xml:space="preserve">https://www.perplexity.ai/search/dfabe2d8-4acc-4680-ad83-714ffc0a0e28</t>
  </si>
  <si>
    <t xml:space="preserve">D-SAAS-P2-GEM</t>
  </si>
  <si>
    <t xml:space="preserve">Answered by team size, delivery model and technical complexity. No sample company appeared.</t>
  </si>
  <si>
    <t xml:space="preserve">What are some alternatives to Nifty for managing projects and workflows?</t>
  </si>
  <si>
    <t xml:space="preserve">N-NIFTY-P3-GPT</t>
  </si>
  <si>
    <t xml:space="preserve">Nifty: bundles PM+collaboration+docs+timelines into one workspace</t>
  </si>
  <si>
    <t xml:space="preserve">N-NIFTY-P3-PPX</t>
  </si>
  <si>
    <t xml:space="preserve">Nifty: tasks/roadmaps/docs/discussions/automation described</t>
  </si>
  <si>
    <t xml:space="preserve">https://www.perplexity.ai/search/9a0ebe39-3ce9-46b0-a00c-fb48f7f62c7d</t>
  </si>
  <si>
    <t xml:space="preserve">N-NIFTY-P3-GEM</t>
  </si>
  <si>
    <t xml:space="preserve">Built a comparison table with a "Key Advantage over Nifty" column; characterized Nifty UI views, automation and integrations relative to ClickUp and monday.com.</t>
  </si>
  <si>
    <t xml:space="preserve">How does Nifty compare to other companies in the B2B project management software space?</t>
  </si>
  <si>
    <t xml:space="preserve">N-NIFTY-P4-GPT</t>
  </si>
  <si>
    <t xml:space="preserve">Nifty: credible challenger; "only a few hundred G2 reviews vs thousands for category leaders"</t>
  </si>
  <si>
    <t xml:space="preserve">N-NIFTY-P4-PPX</t>
  </si>
  <si>
    <t xml:space="preserve">Nifty: collaboration-first all-in-one, trade-offs vs leaders</t>
  </si>
  <si>
    <t xml:space="preserve">https://www.perplexity.ai/search/6e139269-7070-4dd6-ba6f-4bcb4533aa05</t>
  </si>
  <si>
    <t xml:space="preserve">N-NIFTY-P4-GEM</t>
  </si>
  <si>
    <t xml:space="preserve">All-in-one workflow operating system combining project management, goal tracking and built-in tools.</t>
  </si>
  <si>
    <t xml:space="preserve">What do you know about Nifty?</t>
  </si>
  <si>
    <t xml:space="preserve">N-NIFTY-P5-GPT</t>
  </si>
  <si>
    <t xml:space="preserve">Nifty: ENTITY COLLISION (replicates Perplexity): NIFTY 50 index, the adjective, "various software/apps" - sample company never identified</t>
  </si>
  <si>
    <t xml:space="preserve">N-NIFTY-P5-PPX</t>
  </si>
  <si>
    <t xml:space="preserve">Nifty: ENTITY COLLISION: answered about NIFTY 50 Indian stock index, not the PM software</t>
  </si>
  <si>
    <t xml:space="preserve">https://www.perplexity.ai/search/1ad4475e-f07a-410b-95df-fb64077ed78a</t>
  </si>
  <si>
    <t xml:space="preserve">N-NIFTY-P5-GEM</t>
  </si>
  <si>
    <t xml:space="preserve">ENTITY MISS: answered about the NIFTY 50 stock index of the National Stock Exchange of India, not the software. Bare brand name with no category context.</t>
  </si>
  <si>
    <t xml:space="preserve">Is Nifty a reputable B2B project management software provider?</t>
  </si>
  <si>
    <t xml:space="preserve">N-NIFTY-P6-GPT</t>
  </si>
  <si>
    <t xml:space="preserve">Nifty: legitimate, enterprise reputation "moderate rather than top-tier"</t>
  </si>
  <si>
    <t xml:space="preserve">N-NIFTY-P6-PPX</t>
  </si>
  <si>
    <t xml:space="preserve">Nifty: Nifty Technologies, G2 4.7/5 442 reviews, Capterra 4.6/5</t>
  </si>
  <si>
    <t xml:space="preserve">https://www.perplexity.ai/search/5c769f4d-8e4a-4672-936d-ae18d647af5a</t>
  </si>
  <si>
    <t xml:space="preserve">N-NIFTY-P6-GEM</t>
  </si>
  <si>
    <t xml:space="preserve">Nifty (NiftyPM) identified as reputable, legitimate and well-regarded, earning consistent ratings.</t>
  </si>
  <si>
    <t xml:space="preserve">What is Nifty known for in the B2B project management software industry?</t>
  </si>
  <si>
    <t xml:space="preserve">N-NIFTY-P7-GPT</t>
  </si>
  <si>
    <t xml:space="preserve">Nifty: all-in-one alternative, G2 4.7/5 from 442 reviews, G2 leader recognition</t>
  </si>
  <si>
    <t xml:space="preserve">N-NIFTY-P7-PPX</t>
  </si>
  <si>
    <t xml:space="preserve">Nifty: all-in-one collaborative workspace, roadmap/milestone planning</t>
  </si>
  <si>
    <t xml:space="preserve">https://www.perplexity.ai/search/e6908476-dd0d-4a83-83e5-d1c1d4764d15</t>
  </si>
  <si>
    <t xml:space="preserve">N-NIFTY-P7-GEM</t>
  </si>
  <si>
    <t xml:space="preserve">Nifty PM known as an all-in-one productivity and workflow hub.</t>
  </si>
  <si>
    <t xml:space="preserve">Who are the top-rated B2B project management software vendors this year?</t>
  </si>
  <si>
    <t xml:space="preserve">D-SAAS-P8-GPT</t>
  </si>
  <si>
    <t xml:space="preserve">Asana, monday.com, ClickUp, Smartsheet, Wrike, Jira, Teamwork.com</t>
  </si>
  <si>
    <t xml:space="preserve">D-SAAS-P8-PPX</t>
  </si>
  <si>
    <t xml:space="preserve">Notion/Asana/Jira/Trello/ClickUp/monday/Smartsheet/Wrike via Capterra shortlist</t>
  </si>
  <si>
    <t xml:space="preserve">https://www.perplexity.ai/search/7bc354cf-1519-4f0f-90d1-d3a5eb4e47b4</t>
  </si>
  <si>
    <t xml:space="preserve">D-SAAS-P8-GEM</t>
  </si>
  <si>
    <t xml:space="preserve">Roundup weighted to workflow automation and integration ecosystems. No sample company appeared.</t>
  </si>
  <si>
    <t xml:space="preserve">ProofHub</t>
  </si>
  <si>
    <t xml:space="preserve">What are some alternatives to ProofHub for managing projects and workflows?</t>
  </si>
  <si>
    <t xml:space="preserve">N-PROOFHUB-P3-GPT</t>
  </si>
  <si>
    <t xml:space="preserve">ProofHub: recognized, alternatives + positioning</t>
  </si>
  <si>
    <t xml:space="preserve">N-PROOFHUB-P3-PPX</t>
  </si>
  <si>
    <t xml:space="preserve">ProofHub: recognized, alternatives given</t>
  </si>
  <si>
    <t xml:space="preserve">https://www.perplexity.ai/search/5bd1b3b1-bf3b-48ce-ae1b-e340aa6b85ae</t>
  </si>
  <si>
    <t xml:space="preserve">N-PROOFHUB-P3-GEM</t>
  </si>
  <si>
    <t xml:space="preserve">Identified ProofHub flat-rate pricing and proofing capabilities as the features alternatives must match.</t>
  </si>
  <si>
    <t xml:space="preserve">How does ProofHub compare to other companies in the B2B project management software space?</t>
  </si>
  <si>
    <t xml:space="preserve">N-PROOFHUB-P4-GPT</t>
  </si>
  <si>
    <t xml:space="preserve">ProofHub: G2 4.6/5 but 117 reviews vs thousands; flat-rate pricing as competitive weapon</t>
  </si>
  <si>
    <t xml:space="preserve">N-PROOFHUB-P4-PPX</t>
  </si>
  <si>
    <t xml:space="preserve">ProofHub: flat-fee collaboration platform, agency fit</t>
  </si>
  <si>
    <t xml:space="preserve">https://www.perplexity.ai/search/0261d801-392e-475c-b2a4-2a60f37faf44</t>
  </si>
  <si>
    <t xml:space="preserve">N-PROOFHUB-P4-GEM</t>
  </si>
  <si>
    <t xml:space="preserve">Positioned as a straightforward all-in-one collaboration hub against competitors.</t>
  </si>
  <si>
    <t xml:space="preserve">What do you know about ProofHub?</t>
  </si>
  <si>
    <t xml:space="preserve">N-PROOFHUB-P5-GPT</t>
  </si>
  <si>
    <t xml:space="preserve">ProofHub: PM/collaboration platform, recurring positives and criticisms listed</t>
  </si>
  <si>
    <t xml:space="preserve">N-PROOFHUB-P5-PPX</t>
  </si>
  <si>
    <t xml:space="preserve">ProofHub: web-based PM and collaboration platform, capabilities listed</t>
  </si>
  <si>
    <t xml:space="preserve">https://www.perplexity.ai/search/de671d8d-160e-4e8d-a684-ecd967617364</t>
  </si>
  <si>
    <t xml:space="preserve">N-PROOFHUB-P5-GEM</t>
  </si>
  <si>
    <t xml:space="preserve">All-in-one project management and team collaboration platform unifying task tracking and planning.</t>
  </si>
  <si>
    <t xml:space="preserve">Is ProofHub a reputable B2B project management software provider?</t>
  </si>
  <si>
    <t xml:space="preserve">N-PROOFHUB-P6-GPT</t>
  </si>
  <si>
    <t xml:space="preserve">ProofHub: established credible B2B software company, since 2012</t>
  </si>
  <si>
    <t xml:space="preserve">N-PROOFHUB-P6-PPX</t>
  </si>
  <si>
    <t xml:space="preserve">ProofHub: legit established provider, G2 4.6/5 119 reviews, Gartner Peer Insights</t>
  </si>
  <si>
    <t xml:space="preserve">https://www.perplexity.ai/search/7acd52d9-efe8-4d9b-8dc3-b6030ea35642</t>
  </si>
  <si>
    <t xml:space="preserve">N-PROOFHUB-P6-GEM</t>
  </si>
  <si>
    <t xml:space="preserve">Reputable provider founded 2012; well-established SaaS company.</t>
  </si>
  <si>
    <t xml:space="preserve">What is ProofHub known for in the B2B project management software industry?</t>
  </si>
  <si>
    <t xml:space="preserve">N-PROOFHUB-P7-GPT</t>
  </si>
  <si>
    <t xml:space="preserve">ProofHub: all-in-one PM + collaboration + client proofing, flat-rate pricing</t>
  </si>
  <si>
    <t xml:space="preserve">N-PROOFHUB-P7-PPX</t>
  </si>
  <si>
    <t xml:space="preserve">ProofHub: flat-rate pricing positioning described</t>
  </si>
  <si>
    <t xml:space="preserve">https://www.perplexity.ai/search/b8109281-2c6a-424e-bdf2-61752c8c40f2</t>
  </si>
  <si>
    <t xml:space="preserve">N-PROOFHUB-P7-GEM</t>
  </si>
  <si>
    <t xml:space="preserve">Recognized for two differentiators including built-in visual proofing.</t>
  </si>
  <si>
    <t xml:space="preserve">GoodDay</t>
  </si>
  <si>
    <t xml:space="preserve">What are some alternatives to GoodDay for managing projects and workflows?</t>
  </si>
  <si>
    <t xml:space="preserve">N-GOODDAY-P3-GPT</t>
  </si>
  <si>
    <t xml:space="preserve">GoodDay: unusually customizable: custom task types, statuses, portfolios, Gantt, workload</t>
  </si>
  <si>
    <t xml:space="preserve">N-GOODDAY-P3-PPX</t>
  </si>
  <si>
    <t xml:space="preserve">GoodDay: all-in-one work management, portfolios/reporting described</t>
  </si>
  <si>
    <t xml:space="preserve">https://www.perplexity.ai/search/9ce4046e-9093-4d94-85a1-d6860beeee6b</t>
  </si>
  <si>
    <t xml:space="preserve">N-GOODDAY-P3-GEM</t>
  </si>
  <si>
    <t xml:space="preserve">Identified GoodDay workload and time-tracking features as the match alternatives must meet.</t>
  </si>
  <si>
    <t xml:space="preserve">How does GoodDay compare to other companies in the B2B project management software space?</t>
  </si>
  <si>
    <t xml:space="preserve">N-GOODDAY-P4-GPT</t>
  </si>
  <si>
    <t xml:space="preserve">GoodDay: feature-dense challenger, 100,000+ teams claim, "review footprint still tiny"</t>
  </si>
  <si>
    <t xml:space="preserve">N-GOODDAY-P4-PPX</t>
  </si>
  <si>
    <t xml:space="preserve">GoodDay: wide native scope, pricing, smaller ecosystem trade-off</t>
  </si>
  <si>
    <t xml:space="preserve">https://www.perplexity.ai/search/2f88c2a3-e46c-4182-9972-64446229403b</t>
  </si>
  <si>
    <t xml:space="preserve">N-GOODDAY-P4-GEM</t>
  </si>
  <si>
    <t xml:space="preserve">Positioned as a feature-rich, highly structured work management platform.</t>
  </si>
  <si>
    <t xml:space="preserve">What do you know about GoodDay?</t>
  </si>
  <si>
    <t xml:space="preserve">N-GOODDAY-P5-GPT</t>
  </si>
  <si>
    <t xml:space="preserve">sample company present but as the SECOND entity</t>
  </si>
  <si>
    <t xml:space="preserve">N-GOODDAY-P5-PPX</t>
  </si>
  <si>
    <t xml:space="preserve">GoodDay: resolved to GoodDay Work, cloud work-management platform</t>
  </si>
  <si>
    <t xml:space="preserve">https://www.perplexity.ai/search/348a44fd-cb5e-4cd7-ad89-71e7afd476da</t>
  </si>
  <si>
    <t xml:space="preserve">N-GOODDAY-P5-GEM</t>
  </si>
  <si>
    <t xml:space="preserve">Robust work management and productivity platform for planning, tracking and executing projects.</t>
  </si>
  <si>
    <t xml:space="preserve">Is GoodDay a reputable B2B project management software provider?</t>
  </si>
  <si>
    <t xml:space="preserve">N-GOODDAY-P6-GPT</t>
  </si>
  <si>
    <t xml:space="preserve">GoodDay: legitimate B2B software provider; market reputation "credible but relatively niche"</t>
  </si>
  <si>
    <t xml:space="preserve">N-GOODDAY-P6-PPX</t>
  </si>
  <si>
    <t xml:space="preserve">GoodDay: legitimate work-management vendor, enterprise caveat</t>
  </si>
  <si>
    <t xml:space="preserve">https://www.perplexity.ai/search/8e6101ae-5e19-4df2-800c-1ce3d0f69cad</t>
  </si>
  <si>
    <t xml:space="preserve">N-GOODDAY-P6-GEM</t>
  </si>
  <si>
    <t xml:space="preserve">GoodDay (GoodDay Work) identified as legitimate and reputable, widely recognized on major review sites.</t>
  </si>
  <si>
    <t xml:space="preserve">What is GoodDay known for in the B2B project management software industry?</t>
  </si>
  <si>
    <t xml:space="preserve">N-GOODDAY-P7-GPT</t>
  </si>
  <si>
    <t xml:space="preserve">GoodDay: highly customizable all-in-one, Capterra 4.7/5 (149), G2 4.2/5 (62)</t>
  </si>
  <si>
    <t xml:space="preserve">N-GOODDAY-P7-PPX</t>
  </si>
  <si>
    <t xml:space="preserve">GoodDay: all-in-one customizable work management, tier detail</t>
  </si>
  <si>
    <t xml:space="preserve">https://www.perplexity.ai/search/41120983-54ec-4364-bebe-e5fec0a0a716</t>
  </si>
  <si>
    <t xml:space="preserve">N-GOODDAY-P7-GEM</t>
  </si>
  <si>
    <t xml:space="preserve">Known as an all-in-one work management platform bridging high-level and detailed work.</t>
  </si>
  <si>
    <t xml:space="preserve">Bonsai</t>
  </si>
  <si>
    <t xml:space="preserve">What are some alternatives to Bonsai for managing projects and workflows?</t>
  </si>
  <si>
    <t xml:space="preserve">N-BONSAI-P3-GPT</t>
  </si>
  <si>
    <t xml:space="preserve">Bonsai: client-services oriented, proposals/contracts/invoices/CRM described</t>
  </si>
  <si>
    <t xml:space="preserve">N-BONSAI-P3-PPX</t>
  </si>
  <si>
    <t xml:space="preserve">Bonsai: all-in-one client-services platform, CRM/proposals/invoicing described</t>
  </si>
  <si>
    <t xml:space="preserve">https://www.perplexity.ai/search/c2a523ba-f44e-4d59-922b-498a5ae5870a</t>
  </si>
  <si>
    <t xml:space="preserve">N-BONSAI-P3-GEM</t>
  </si>
  <si>
    <t xml:space="preserve">Noted Bonsai internal task management is lightweight and its CRM/client-management orientation.</t>
  </si>
  <si>
    <t xml:space="preserve">How does Bonsai compare to other companies in the B2B project management software space?</t>
  </si>
  <si>
    <t xml:space="preserve">N-BONSAI-P4-GPT</t>
  </si>
  <si>
    <t xml:space="preserve">Bonsai: client-service business management with PM at the center, vs Productive/Teamwork</t>
  </si>
  <si>
    <t xml:space="preserve">N-BONSAI-P4-PPX</t>
  </si>
  <si>
    <t xml:space="preserve">Bonsai: positioned vs Asana/Monday/ClickUp/Jira, commercial workflow angle</t>
  </si>
  <si>
    <t xml:space="preserve">https://www.perplexity.ai/search/96bae1fb-87df-4a91-8c06-d5ca123af3fb</t>
  </si>
  <si>
    <t xml:space="preserve">N-BONSAI-P4-GEM</t>
  </si>
  <si>
    <t xml:space="preserve">Bonsai (Hello Bonsai) placed in a distinct niche versus enterprise-grade project management tools.</t>
  </si>
  <si>
    <t xml:space="preserve">What do you know about Bonsai?</t>
  </si>
  <si>
    <t xml:space="preserve">N-BONSAI-P5-GPT</t>
  </si>
  <si>
    <t xml:space="preserve">Bonsai: ENTITY COLLISION (replicates Perplexity): answered about the Japanese art of bonsai; offered "if you mean a company, tell me which"</t>
  </si>
  <si>
    <t xml:space="preserve">N-BONSAI-P5-PPX</t>
  </si>
  <si>
    <t xml:space="preserve">Bonsai: ENTITY COLLISION: answered about the Japanese art of bonsai, not the software company</t>
  </si>
  <si>
    <t xml:space="preserve">https://www.perplexity.ai/search/a53675b3-4b20-45d3-9d6d-47529d2acde7</t>
  </si>
  <si>
    <t xml:space="preserve">N-BONSAI-P5-GEM</t>
  </si>
  <si>
    <t xml:space="preserve">ENTITY MISS: answered about bonsai, the East Asian art of growing miniature trees, and offered species care advice. Bare brand name with no category context.</t>
  </si>
  <si>
    <t xml:space="preserve">Is Bonsai a reputable B2B project management software provider?</t>
  </si>
  <si>
    <t xml:space="preserve">N-BONSAI-P6-GPT</t>
  </si>
  <si>
    <t xml:space="preserve">Bonsai: resolved to Hello Bonsai when category context present; distinguished from Bonsai.io hosting company</t>
  </si>
  <si>
    <t xml:space="preserve">N-BONSAI-P6-PPX</t>
  </si>
  <si>
    <t xml:space="preserve">Bonsai: recognized as Hello Bonsai, client-ops platform - disambiguated when category context given</t>
  </si>
  <si>
    <t xml:space="preserve">https://www.perplexity.ai/search/b7595db3-cb83-4def-ab4a-8d2f734e5175</t>
  </si>
  <si>
    <t xml:space="preserve">N-BONSAI-P6-GEM</t>
  </si>
  <si>
    <t xml:space="preserve">Hello Bonsai identified as a reputable, legitimate business management platform.</t>
  </si>
  <si>
    <t xml:space="preserve">What is Bonsai known for in the B2B project management software industry?</t>
  </si>
  <si>
    <t xml:space="preserve">N-BONSAI-P7-GPT</t>
  </si>
  <si>
    <t xml:space="preserve">Bonsai: all-in-one for service businesses, 10,000+ businesses claim, G2 4.3/5 from 101 reviews</t>
  </si>
  <si>
    <t xml:space="preserve">N-BONSAI-P7-PPX</t>
  </si>
  <si>
    <t xml:space="preserve">Bonsai: all-in-one business management for service businesses, client-to-cash workflow</t>
  </si>
  <si>
    <t xml:space="preserve">https://www.perplexity.ai/search/8e559d70-3910-442a-996a-6244c85b6611</t>
  </si>
  <si>
    <t xml:space="preserve">N-BONSAI-P7-GEM</t>
  </si>
  <si>
    <t xml:space="preserve">Widely recognized in the freelance/agency software space as Hello Bonsai.</t>
  </si>
  <si>
    <t xml:space="preserve">ProProfs Project</t>
  </si>
  <si>
    <t xml:space="preserve">What are some alternatives to ProProfs Project for managing projects and workflows?</t>
  </si>
  <si>
    <t xml:space="preserve">N-PROPROFS-PROJECT-P3-GPT</t>
  </si>
  <si>
    <t xml:space="preserve">ProProfs: built-in time tracking, client billing/invoicing, Gantt/Kanban</t>
  </si>
  <si>
    <t xml:space="preserve">N-PROPROFS-PROJECT-P3-PPX</t>
  </si>
  <si>
    <t xml:space="preserve">ProProfs: task assignment, Gantt, time tracking, invoicing described</t>
  </si>
  <si>
    <t xml:space="preserve">https://www.perplexity.ai/search/690ae237-b227-4316-9cb7-a2a1c6084329</t>
  </si>
  <si>
    <t xml:space="preserve">N-PROPROFS-PROJECT-P3-GEM</t>
  </si>
  <si>
    <t xml:space="preserve">Name restated in an alternatives heading; no substantive claim about ProProfs Project itself.</t>
  </si>
  <si>
    <t xml:space="preserve">How does ProProfs Project compare to other companies in the B2B project management software space?</t>
  </si>
  <si>
    <t xml:space="preserve">N-PROPROFS-PROJECT-P4-GPT</t>
  </si>
  <si>
    <t xml:space="preserve">ProProfs: simplicity-first, targets agencies/consultancies/professional services</t>
  </si>
  <si>
    <t xml:space="preserve">N-PROPROFS-PROJECT-P4-PPX</t>
  </si>
  <si>
    <t xml:space="preserve">ProProfs: SMB service-oriented, flat-rate unlimited-user plan</t>
  </si>
  <si>
    <t xml:space="preserve">https://www.perplexity.ai/search/8a996943-da85-4b92-bf4e-e559adbf3664</t>
  </si>
  <si>
    <t xml:space="preserve">N-PROPROFS-PROJECT-P4-GEM</t>
  </si>
  <si>
    <t xml:space="preserve">Distinct niche focused on simplicity and affordability.</t>
  </si>
  <si>
    <t xml:space="preserve">What do you know about ProProfs Project?</t>
  </si>
  <si>
    <t xml:space="preserve">N-PROPROFS-PROJECT-P5-GPT</t>
  </si>
  <si>
    <t xml:space="preserve">ProProfs: cloud PM tool, G2 lists 33 ProProfs Project reviews - "much smaller review footprint"</t>
  </si>
  <si>
    <t xml:space="preserve">N-PROPROFS-PROJECT-P5-PPX</t>
  </si>
  <si>
    <t xml:space="preserve">ProProfs: cloud PM tool for SMB, capabilities listed</t>
  </si>
  <si>
    <t xml:space="preserve">https://www.perplexity.ai/search/12e24a24-3f78-46c3-846d-09f2d5218a92</t>
  </si>
  <si>
    <t xml:space="preserve">N-PROPROFS-PROJECT-P5-GEM</t>
  </si>
  <si>
    <t xml:space="preserve">Cloud-based project management and team collaboration software.</t>
  </si>
  <si>
    <t xml:space="preserve">Is ProProfs Project a reputable B2B project management software provider?</t>
  </si>
  <si>
    <t xml:space="preserve">N-PROPROFS-PROJECT-P6-GPT</t>
  </si>
  <si>
    <t xml:space="preserve">ProProfs: legitimate established SaaS vendor; independent reviews "good but relatively few"</t>
  </si>
  <si>
    <t xml:space="preserve">N-PROPROFS-PROJECT-P6-PPX</t>
  </si>
  <si>
    <t xml:space="preserve">ProProfs: legit SMB SaaS, Capterra 4.7/5</t>
  </si>
  <si>
    <t xml:space="preserve">https://www.perplexity.ai/search/9859dfd0-5a09-4a8c-b52f-fbe72dc0ca37</t>
  </si>
  <si>
    <t xml:space="preserve">N-PROPROFS-PROJECT-P6-GEM</t>
  </si>
  <si>
    <t xml:space="preserve">Legitimate and reputable; identified as part of the broader ProProfs suite.</t>
  </si>
  <si>
    <t xml:space="preserve">What is ProProfs Project known for in the B2B project management software industry?</t>
  </si>
  <si>
    <t xml:space="preserve">N-PROPROFS-PROJECT-P7-GPT</t>
  </si>
  <si>
    <t xml:space="preserve">ProProfs: simple SMB-oriented all-in-one, time tracking + client billing</t>
  </si>
  <si>
    <t xml:space="preserve">N-PROPROFS-PROJECT-P7-PPX</t>
  </si>
  <si>
    <t xml:space="preserve">ProProfs: SMB-oriented PM with client billing/invoicing</t>
  </si>
  <si>
    <t xml:space="preserve">https://www.perplexity.ai/search/6ab5dee8-7b2c-405f-8a29-82ac9ac624a4</t>
  </si>
  <si>
    <t xml:space="preserve">N-PROPROFS-PROJECT-P7-GEM</t>
  </si>
  <si>
    <t xml:space="preserve">Known for being highly accessible and straightforward.</t>
  </si>
  <si>
    <t xml:space="preserve">Centerpoint IT</t>
  </si>
  <si>
    <t xml:space="preserve">What are some alternatives to Centerpoint IT for managing IT infrastructure and support?</t>
  </si>
  <si>
    <t xml:space="preserve">N-CENTERPOINT-IT-P3-GPT</t>
  </si>
  <si>
    <t xml:space="preserve">Centerpoint IT in Atlanta - full-service MSP: managed IT, 24/7 monitoring, help desk, cybersecurity, cloud/M365, BC, co-managed IT</t>
  </si>
  <si>
    <t xml:space="preserve">N-CENTERPOINT-IT-P3-PPX</t>
  </si>
  <si>
    <t xml:space="preserve">Centerpoint: restatement only; engine answered with ITSM SOFTWARE (ServiceNow/Freshservice/ManageEngine) not MSP firms - category misread</t>
  </si>
  <si>
    <t xml:space="preserve">https://www.perplexity.ai/search/61ae5169-fad0-46bd-87e7-62af1548603e</t>
  </si>
  <si>
    <t xml:space="preserve">N-CENTERPOINT-IT-P3-GEM</t>
  </si>
  <si>
    <t xml:space="preserve">Prominent MSP in Metro Atlanta specializing in managed IT, telecom/VoIP and cybersecurity.</t>
  </si>
  <si>
    <t xml:space="preserve">How does Centerpoint IT compare to other companies in the B2B managed IT services space?</t>
  </si>
  <si>
    <t xml:space="preserve">N-CENTERPOINT-IT-P4-GPT</t>
  </si>
  <si>
    <t xml:space="preserve">Centerpoint IT, Roswell/Atlanta GA - strong regional MSP</t>
  </si>
  <si>
    <t xml:space="preserve">N-CENTERPOINT-IT-P4-PPX</t>
  </si>
  <si>
    <t xml:space="preserve">Centerpoint: well-reviewed Atlanta MSP, Clutch 5.0 from 6 reviews</t>
  </si>
  <si>
    <t xml:space="preserve">https://www.perplexity.ai/search/78374f80-7f4b-4147-b552-f1d7d940b5ee</t>
  </si>
  <si>
    <t xml:space="preserve">N-CENTERPOINT-IT-P4-GEM</t>
  </si>
  <si>
    <t xml:space="preserve">Mid-market, highly responsive regional MSP based out of Metro Atlanta (Roswell).</t>
  </si>
  <si>
    <t xml:space="preserve">What do you know about Centerpoint IT?</t>
  </si>
  <si>
    <t xml:space="preserve">N-CENTERPOINT-IT-P5-GPT</t>
  </si>
  <si>
    <t xml:space="preserve">Centerpoint IT, Roswell GA managed IT/technology provider; substantial SMB-focused firm</t>
  </si>
  <si>
    <t xml:space="preserve">N-CENTERPOINT-IT-P5-PPX</t>
  </si>
  <si>
    <t xml:space="preserve">Centerpoint: Roswell/Atlanta MSP founded 2006, service list</t>
  </si>
  <si>
    <t xml:space="preserve">https://www.perplexity.ai/search/44db6aea-43c1-467e-a5bf-a1c741736c0b</t>
  </si>
  <si>
    <t xml:space="preserve">N-CENTERPOINT-IT-P5-GEM</t>
  </si>
  <si>
    <t xml:space="preserve">MSP based in Roswell, Georgia serving SMBs throughout the Atlanta area.</t>
  </si>
  <si>
    <t xml:space="preserve">Is Centerpoint IT a reputable B2B managed IT services provider?</t>
  </si>
  <si>
    <t xml:space="preserve">N-CENTERPOINT-IT-P6-GPT</t>
  </si>
  <si>
    <t xml:space="preserve">Centerpoint IT, Inc. in Roswell/Atlanta GA - legitimate and reasonably reputable</t>
  </si>
  <si>
    <t xml:space="preserve">N-CENTERPOINT-IT-P6-PPX</t>
  </si>
  <si>
    <t xml:space="preserve">Centerpoint: 5.0 across 233 Google reviews, since 2006, BBB accredited</t>
  </si>
  <si>
    <t xml:space="preserve">https://www.perplexity.ai/search/8fd5ce31-8e25-49fb-ad68-929a895ccdec</t>
  </si>
  <si>
    <t xml:space="preserve">N-CENTERPOINT-IT-P6-GEM</t>
  </si>
  <si>
    <t xml:space="preserve">Reputable, well-established MSP based in Roswell, Georgia, serving metro Atlanta.</t>
  </si>
  <si>
    <t xml:space="preserve">What is Centerpoint IT known for in the B2B managed IT services industry?</t>
  </si>
  <si>
    <t xml:space="preserve">N-CENTERPOINT-IT-P7-GPT</t>
  </si>
  <si>
    <t xml:space="preserve">Centerpoint IT, Atlanta/Roswell MSP, known for full-service managed IT</t>
  </si>
  <si>
    <t xml:space="preserve">N-CENTERPOINT-IT-P7-PPX</t>
  </si>
  <si>
    <t xml:space="preserve">Centerpoint: Atlanta-area outsourced IT department positioning</t>
  </si>
  <si>
    <t xml:space="preserve">https://www.perplexity.ai/search/05f3effd-60e5-48e6-afc1-8d678edee681</t>
  </si>
  <si>
    <t xml:space="preserve">N-CENTERPOINT-IT-P7-GEM</t>
  </si>
  <si>
    <t xml:space="preserve">Prominent MSP in Metro Atlanta (Roswell/Sandy Springs, GA) serving small and mid-sized businesses.</t>
  </si>
  <si>
    <t xml:space="preserve">Bytagig</t>
  </si>
  <si>
    <t xml:space="preserve">What are some alternatives to Bytagig for managing IT infrastructure and support?</t>
  </si>
  <si>
    <t xml:space="preserve">N-BYTAGIG-P3-GPT</t>
  </si>
  <si>
    <t xml:space="preserve">Bytagig provides infrastructure design/management; MSP and platform alternatives listed</t>
  </si>
  <si>
    <t xml:space="preserve">N-BYTAGIG-P3-PPX</t>
  </si>
  <si>
    <t xml:space="preserve">Bytagig: restatement only; engine answered with ITSM SOFTWARE (ServiceNow/Freshservice/ManageEngine) not MSP firms - category misread</t>
  </si>
  <si>
    <t xml:space="preserve">https://www.perplexity.ai/search/c73ad107-43a5-40ad-b182-ace222382379</t>
  </si>
  <si>
    <t xml:space="preserve">N-BYTAGIG-P3-GEM</t>
  </si>
  <si>
    <t xml:space="preserve">Known for outsourced managed IT support, cybersecurity, vCIO consulting and cloud management.</t>
  </si>
  <si>
    <t xml:space="preserve">How does Bytagig compare to other companies in the B2B managed IT services space?</t>
  </si>
  <si>
    <t xml:space="preserve">N-BYTAGIG-P4-GPT</t>
  </si>
  <si>
    <t xml:space="preserve">Bytagig = credible smaller MSP competing on responsiveness, personalization, integrated IT/security</t>
  </si>
  <si>
    <t xml:space="preserve">N-BYTAGIG-P4-PPX</t>
  </si>
  <si>
    <t xml:space="preserve">Bytagig: Portland/Boise MSP for SMB, managed IT/cybersecurity/cloud</t>
  </si>
  <si>
    <t xml:space="preserve">https://www.perplexity.ai/search/10b79963-6528-499d-a185-f0a8560d13fb</t>
  </si>
  <si>
    <t xml:space="preserve">N-BYTAGIG-P4-GEM</t>
  </si>
  <si>
    <t xml:space="preserve">Regional, high-touch MSP based in Oregon serving small-to-midsized businesses.</t>
  </si>
  <si>
    <t xml:space="preserve">What do you know about Bytagig?</t>
  </si>
  <si>
    <t xml:space="preserve">N-BYTAGIG-P5-GPT</t>
  </si>
  <si>
    <t xml:space="preserve">Bytagig MSP and cybersecurity company based in Clackamas, Oregon, with a second location</t>
  </si>
  <si>
    <t xml:space="preserve">N-BYTAGIG-P5-PPX</t>
  </si>
  <si>
    <t xml:space="preserve">Bytagig: Oregon-based IT services/cybersecurity for SMB</t>
  </si>
  <si>
    <t xml:space="preserve">https://www.perplexity.ai/search/07c17c3b-3c0d-4c50-8ca3-bdf27d87e292</t>
  </si>
  <si>
    <t xml:space="preserve">N-BYTAGIG-P5-GEM</t>
  </si>
  <si>
    <t xml:space="preserve">MSP and cybersecurity firm founded 2009 by John Jackson; HQ Clackamas, Oregon.</t>
  </si>
  <si>
    <t xml:space="preserve">Is Bytagig a reputable B2B managed IT services provider?</t>
  </si>
  <si>
    <t xml:space="preserve">N-BYTAGIG-P6-GPT</t>
  </si>
  <si>
    <t xml:space="preserve">Bytagig legitimate and reasonably reputable B2B managed IT provider</t>
  </si>
  <si>
    <t xml:space="preserve">N-BYTAGIG-P6-PPX</t>
  </si>
  <si>
    <t xml:space="preserve">Bytagig: legitimate MSP, 13+ years, mixed review signals noted</t>
  </si>
  <si>
    <t xml:space="preserve">https://www.perplexity.ai/search/fb8bc5f5-18a3-4db6-8592-da6949e196cb</t>
  </si>
  <si>
    <t xml:space="preserve">N-BYTAGIG-P6-GEM</t>
  </si>
  <si>
    <t xml:space="preserve">Reputable provider well-regarded among SMBs; founding details given.</t>
  </si>
  <si>
    <t xml:space="preserve">What is Bytagig known for in the B2B managed IT services industry?</t>
  </si>
  <si>
    <t xml:space="preserve">N-BYTAGIG-P7-GPT</t>
  </si>
  <si>
    <t xml:space="preserve">Bytagig known as MSP and cybersecurity provider focused on small and midsize businesses</t>
  </si>
  <si>
    <t xml:space="preserve">N-BYTAGIG-P7-PPX</t>
  </si>
  <si>
    <t xml:space="preserve">Bytagig: Portland-area MSP/cybersecurity for SMB</t>
  </si>
  <si>
    <t xml:space="preserve">https://www.perplexity.ai/search/306fe22a-0924-4fb8-8273-53cd068947e4</t>
  </si>
  <si>
    <t xml:space="preserve">N-BYTAGIG-P7-GEM</t>
  </si>
  <si>
    <t xml:space="preserve">Known as a fully outsourced, turnkey IT-department-in-a-box for SMBs.</t>
  </si>
  <si>
    <t xml:space="preserve">TruAdvantage</t>
  </si>
  <si>
    <t xml:space="preserve">What are some alternatives to TruAdvantage for managing IT infrastructure and support?</t>
  </si>
  <si>
    <t xml:space="preserve">N-TRUADVANTAGE-P3-GPT</t>
  </si>
  <si>
    <t xml:space="preserve">TruAdvantage alternatives as managed IT/infrastructure partner</t>
  </si>
  <si>
    <t xml:space="preserve">N-TRUADVANTAGE-P3-PPX</t>
  </si>
  <si>
    <t xml:space="preserve">TruAdvantage: restatement only; engine answered with ITSM SOFTWARE (ServiceNow/Freshservice/ManageEngine) not MSP firms - category misread</t>
  </si>
  <si>
    <t xml:space="preserve">https://www.perplexity.ai/search/b4236ed5-091e-4f96-a5c6-25e22b132193</t>
  </si>
  <si>
    <t xml:space="preserve">N-TRUADVANTAGE-P3-GEM</t>
  </si>
  <si>
    <t xml:space="preserve">Identified TruAdvantage as a Silicon Valley MSP focused on cybersecurity, cloud and IT management.</t>
  </si>
  <si>
    <t xml:space="preserve">How does TruAdvantage compare to other companies in the B2B managed IT services space?</t>
  </si>
  <si>
    <t xml:space="preserve">N-TRUADVANTAGE-P4-GPT</t>
  </si>
  <si>
    <t xml:space="preserve">TruAdvantage strong for upper-SMB/lower-mid-market, particularly Bay Area</t>
  </si>
  <si>
    <t xml:space="preserve">N-TRUADVANTAGE-P4-PPX</t>
  </si>
  <si>
    <t xml:space="preserve">TruAdvantage: Bay Area MSP, cybersecurity/cloud, 90-day guarantee</t>
  </si>
  <si>
    <t xml:space="preserve">https://www.perplexity.ai/search/45201222-f03d-4a63-8f27-4e4e59185fc7</t>
  </si>
  <si>
    <t xml:space="preserve">N-TRUADVANTAGE-P4-GEM</t>
  </si>
  <si>
    <t xml:space="preserve">High-touch regional MSP and Managed Security Service Provider (MSSP).</t>
  </si>
  <si>
    <t xml:space="preserve">What do you know about TruAdvantage?</t>
  </si>
  <si>
    <t xml:space="preserve">N-TRUADVANTAGE-P5-GPT</t>
  </si>
  <si>
    <t xml:space="preserve">TruAdvantage = managed IT and cybersecurity provider HQ San Jose with SF office, SMB/nonprofit focus</t>
  </si>
  <si>
    <t xml:space="preserve">N-TRUADVANTAGE-P5-PPX</t>
  </si>
  <si>
    <t xml:space="preserve">TruAdvantage: Bay Area IT firm, managed IT/cyber/cloud for SMB</t>
  </si>
  <si>
    <t xml:space="preserve">https://www.perplexity.ai/search/a39f78e9-a782-4a23-b05a-4ad3df407bba</t>
  </si>
  <si>
    <t xml:space="preserve">N-TRUADVANTAGE-P5-GEM</t>
  </si>
  <si>
    <t xml:space="preserve">San Francisco Bay Area MSP and cybersecurity firm headquartered in San Jose, California.</t>
  </si>
  <si>
    <t xml:space="preserve">Is TruAdvantage a reputable B2B managed IT services provider?</t>
  </si>
  <si>
    <t xml:space="preserve">N-TRUADVANTAGE-P6-GPT</t>
  </si>
  <si>
    <t xml:space="preserve">TruAdvantage legitimate and reasonably reputable B2B managed IT provider</t>
  </si>
  <si>
    <t xml:space="preserve">N-TRUADVANTAGE-P6-PPX</t>
  </si>
  <si>
    <t xml:space="preserve">TruAdvantage: well-regarded Bay Area MSP, industry recognitions</t>
  </si>
  <si>
    <t xml:space="preserve">https://www.perplexity.ai/search/538ff49a-74ff-4f71-a682-a5b47c962e8b</t>
  </si>
  <si>
    <t xml:space="preserve">N-TRUADVANTAGE-P6-GEM</t>
  </si>
  <si>
    <t xml:space="preserve">Widely recognized as highly reputable; based in the San Francisco Bay Area.</t>
  </si>
  <si>
    <t xml:space="preserve">What is TruAdvantage known for in the B2B managed IT services industry?</t>
  </si>
  <si>
    <t xml:space="preserve">N-TRUADVANTAGE-P7-GPT</t>
  </si>
  <si>
    <t xml:space="preserve">TruAdvantage known as high-touch, security-focused MSP for small business</t>
  </si>
  <si>
    <t xml:space="preserve">N-TRUADVANTAGE-P7-PPX</t>
  </si>
  <si>
    <t xml:space="preserve">TruAdvantage: award-winning Bay Area IT firm, managed IT/cyber/cloud</t>
  </si>
  <si>
    <t xml:space="preserve">https://www.perplexity.ai/search/e196ac0d-7c85-4140-837c-c11745205e90</t>
  </si>
  <si>
    <t xml:space="preserve">N-TRUADVANTAGE-P7-GEM</t>
  </si>
  <si>
    <t xml:space="preserve">Prominent Bay Area MSP and cybersecurity consulting firm.</t>
  </si>
  <si>
    <t xml:space="preserve">Framework IT</t>
  </si>
  <si>
    <t xml:space="preserve">What are some alternatives to Framework IT for managing IT infrastructure and support?</t>
  </si>
  <si>
    <t xml:space="preserve">N-FRAMEWORK-IT-P3-GPT</t>
  </si>
  <si>
    <t xml:space="preserve">Framework IT targets SMB/midsize, combines support, security, vCIO/strategy; cites G2 alternatives list</t>
  </si>
  <si>
    <t xml:space="preserve">N-FRAMEWORK-IT-P3-PPX</t>
  </si>
  <si>
    <t xml:space="preserve">Framework IT: restatement only; engine answered with ITSM SOFTWARE (ServiceNow/Freshservice/ManageEngine) not MSP firms - category misread</t>
  </si>
  <si>
    <t xml:space="preserve">https://www.perplexity.ai/search/9aac723b-f37d-4644-a4f1-c4a99e945e40</t>
  </si>
  <si>
    <t xml:space="preserve">N-FRAMEWORK-IT-P3-GEM</t>
  </si>
  <si>
    <t xml:space="preserve">Name restated in headings only ("Top Framework IT Alternatives"); no specific knowledge of the firm demonstrated.</t>
  </si>
  <si>
    <t xml:space="preserve">How does Framework IT compare to other companies in the B2B managed IT services space?</t>
  </si>
  <si>
    <t xml:space="preserve">N-FRAMEWORK-IT-P4-GPT</t>
  </si>
  <si>
    <t xml:space="preserve">Framework IT, Chicago-based MSP</t>
  </si>
  <si>
    <t xml:space="preserve">N-FRAMEWORK-IT-P4-PPX</t>
  </si>
  <si>
    <t xml:space="preserve">Framework IT: Chicago SMB MSP, satisfaction signals</t>
  </si>
  <si>
    <t xml:space="preserve">https://www.perplexity.ai/search/15a8b074-cb61-4cf7-878a-fc76e105e71e</t>
  </si>
  <si>
    <t xml:space="preserve">N-FRAMEWORK-IT-P4-GEM</t>
  </si>
  <si>
    <t xml:space="preserve">Differentiated Framework IT on business model and pricing structure.</t>
  </si>
  <si>
    <t xml:space="preserve">What do you know about Framework IT?</t>
  </si>
  <si>
    <t xml:space="preserve">N-FRAMEWORK-IT-P5-GPT</t>
  </si>
  <si>
    <t xml:space="preserve">Framework IT, Chicago-based managed IT services company; established MSP</t>
  </si>
  <si>
    <t xml:space="preserve">N-FRAMEWORK-IT-P5-PPX</t>
  </si>
  <si>
    <t xml:space="preserve">Framework IT: Chicago MSP, named "Business Optimization Process" framework</t>
  </si>
  <si>
    <t xml:space="preserve">https://www.perplexity.ai/search/fe6be18d-127e-4766-8a5c-c8d80368de2c</t>
  </si>
  <si>
    <t xml:space="preserve">N-FRAMEWORK-IT-P5-GEM</t>
  </si>
  <si>
    <t xml:space="preserve">Chicago-based MSP founded 2008, supporting small-to-medium-sized businesses.</t>
  </si>
  <si>
    <t xml:space="preserve">Is Framework IT a reputable B2B managed IT services provider?</t>
  </si>
  <si>
    <t xml:space="preserve">N-FRAMEWORK-IT-P6-GPT</t>
  </si>
  <si>
    <t xml:space="preserve">Framework IT (Chicago-based) reputable, strong track record with SMB; strong independent client reviews</t>
  </si>
  <si>
    <t xml:space="preserve">N-FRAMEWORK-IT-P6-PPX</t>
  </si>
  <si>
    <t xml:space="preserve">Framework IT: Chicago MSP, positive profiles and client reviews</t>
  </si>
  <si>
    <t xml:space="preserve">https://www.perplexity.ai/search/a700812c-4a60-4749-85d3-3c69ffb1414c</t>
  </si>
  <si>
    <t xml:space="preserve">N-FRAMEWORK-IT-P6-GEM</t>
  </si>
  <si>
    <t xml:space="preserve">Reputable MSP headquartered in Chicago.</t>
  </si>
  <si>
    <t xml:space="preserve">What is Framework IT known for in the B2B managed IT services industry?</t>
  </si>
  <si>
    <t xml:space="preserve">N-FRAMEWORK-IT-P7-GPT</t>
  </si>
  <si>
    <t xml:space="preserve">Framework IT known for combining proactive IT support with strategy</t>
  </si>
  <si>
    <t xml:space="preserve">N-FRAMEWORK-IT-P7-PPX</t>
  </si>
  <si>
    <t xml:space="preserve">Framework IT: data-driven proactive IT mgmt, Business Optimization Framework named</t>
  </si>
  <si>
    <t xml:space="preserve">https://www.perplexity.ai/search/0782f4a2-f0f2-43ab-ae3e-112b310de6b7</t>
  </si>
  <si>
    <t xml:space="preserve">N-FRAMEWORK-IT-P7-GEM</t>
  </si>
  <si>
    <t xml:space="preserve">Chicago-based MSP known for its incentive-driven pricing model.</t>
  </si>
  <si>
    <t xml:space="preserve">BridgeView - IT Staffing &amp; Consulting</t>
  </si>
  <si>
    <t xml:space="preserve">What are some alternatives to BridgeView - IT Staffing &amp; Consulting for hiring and staffing support?</t>
  </si>
  <si>
    <t xml:space="preserve">N-BRIDGEVIEW-IT-STAFFING-P3-GPT</t>
  </si>
  <si>
    <t xml:space="preserve">BridgeView positioned around contingent/temporary/permanent staffing plus IT staff augmentation; cites Clutch</t>
  </si>
  <si>
    <t xml:space="preserve">N-BRIDGEVIEW-IT-STAFFING-P3-PPX</t>
  </si>
  <si>
    <t xml:space="preserve">BridgeView: recognized; alternatives SecureVision, Hirewell, Candidate Labs etc</t>
  </si>
  <si>
    <t xml:space="preserve">https://www.perplexity.ai/search/11abcf99-90ed-4ed8-b37d-a0e49b2d4625</t>
  </si>
  <si>
    <t xml:space="preserve">N-BRIDGEVIEW-IT-STAFFING-P3-GEM</t>
  </si>
  <si>
    <t xml:space="preserve">CITED: BridgeView IT known for specialized technology staffing, project-based consulting, direct-hire; strong regional presence in Denver. NOTE cross-citation: Hire With Near also surfaced unprompted in the alternatives list ("BEON.tech / Hire with Near: best for nearshore software engineers in Latin America"). 2805 chars.</t>
  </si>
  <si>
    <t xml:space="preserve">Gemini share id 8cbcbf7f317c58a9 captured; account-private, not publicly resolvable</t>
  </si>
  <si>
    <t xml:space="preserve">How does BridgeView - IT Staffing &amp; Consulting compare to other companies in the B2B HR, staffing and recruiting space?</t>
  </si>
  <si>
    <t xml:space="preserve">N-BRIDGEVIEW-IT-STAFFING-P4-GPT</t>
  </si>
  <si>
    <t xml:space="preserve">BridgeView = specialized IT staffing/consulting firm, not broad HR outsourcing</t>
  </si>
  <si>
    <t xml:space="preserve">N-BRIDGEVIEW-IT-STAFFING-P4-PPX</t>
  </si>
  <si>
    <t xml:space="preserve">BridgeView: IT staffing + tech consulting focus, screening/outcomes detail</t>
  </si>
  <si>
    <t xml:space="preserve">https://www.perplexity.ai/search/b7ee88d0-0d96-48e2-8b4e-b528c1b780ed</t>
  </si>
  <si>
    <t xml:space="preserve">N-BRIDGEVIEW-IT-STAFFING-P4-GEM</t>
  </si>
  <si>
    <t xml:space="preserve">CITED: BridgeView positioned as a boutique specialized player in B2B HR/staffing/technology consulting. 2693 chars.</t>
  </si>
  <si>
    <t xml:space="preserve">Gemini share id 799cb21b3dcb0daf captured; account-private, not publicly resolvable</t>
  </si>
  <si>
    <t xml:space="preserve">What do you know about BridgeView - IT Staffing &amp; Consulting?</t>
  </si>
  <si>
    <t xml:space="preserve">N-BRIDGEVIEW-IT-STAFFING-P5-GPT</t>
  </si>
  <si>
    <t xml:space="preserve">BridgeView established Denver-based technology staffing firm</t>
  </si>
  <si>
    <t xml:space="preserve">N-BRIDGEVIEW-IT-STAFFING-P5-PPX</t>
  </si>
  <si>
    <t xml:space="preserve">BridgeView: tech staffing/IT consulting, founded 2005, service models listed</t>
  </si>
  <si>
    <t xml:space="preserve">https://www.perplexity.ai/search/ef24edf1-2045-45f3-ba31-a563c0926d3d</t>
  </si>
  <si>
    <t xml:space="preserve">N-BRIDGEVIEW-IT-STAFFING-P5-GEM</t>
  </si>
  <si>
    <t xml:space="preserve">CITED: technology consulting and talent solutions firm, founded 2005, HQ Denver Colorado. 1997 chars.</t>
  </si>
  <si>
    <t xml:space="preserve">Gemini share id 51f7bb3471257725 captured; account-private, not publicly resolvable</t>
  </si>
  <si>
    <t xml:space="preserve">Is BridgeView - IT Staffing &amp; Consulting a reputable B2B HR, staffing and recruiting provider?</t>
  </si>
  <si>
    <t xml:space="preserve">N-BRIDGEVIEW-IT-STAFFING-P6-GPT</t>
  </si>
  <si>
    <t xml:space="preserve">BridgeView - IT Staffing &amp; Consulting legitimate per current public record</t>
  </si>
  <si>
    <t xml:space="preserve">N-BRIDGEVIEW-IT-STAFFING-P6-PPX</t>
  </si>
  <si>
    <t xml:space="preserve">BridgeView: since 2005, third-party profiles noted</t>
  </si>
  <si>
    <t xml:space="preserve">https://www.perplexity.ai/search/fd54c087-9ef3-4037-9a21-f45cf98c4d2f</t>
  </si>
  <si>
    <t xml:space="preserve">N-BRIDGEVIEW-IT-STAFFING-P6-GEM</t>
  </si>
  <si>
    <t xml:space="preserve">CITED: well-established and reputable provider in B2B IT staffing and consulting; founded 2005, HQ Denver Colorado. 1336 chars.</t>
  </si>
  <si>
    <t xml:space="preserve">Gemini share id 696c8a6eb44f164b captured; account-private, not publicly resolvable</t>
  </si>
  <si>
    <t xml:space="preserve">What is BridgeView - IT Staffing &amp; Consulting known for in the B2B HR, staffing and recruiting industry?</t>
  </si>
  <si>
    <t xml:space="preserve">N-BRIDGEVIEW-IT-STAFFING-P7-GPT</t>
  </si>
  <si>
    <t xml:space="preserve">BridgeView known as specialized IT/technology staffing and consulting firm</t>
  </si>
  <si>
    <t xml:space="preserve">N-BRIDGEVIEW-IT-STAFFING-P7-PPX</t>
  </si>
  <si>
    <t xml:space="preserve">BridgeView: known for building tech teams fast, vetted IT pros, SOW models</t>
  </si>
  <si>
    <t xml:space="preserve">https://www.perplexity.ai/search/88452aef-a42e-40b6-8ded-9b0aa9efcd3a</t>
  </si>
  <si>
    <t xml:space="preserve">N-BRIDGEVIEW-IT-STAFFING-P7-GEM</t>
  </si>
  <si>
    <t xml:space="preserve">CITED: BridgeView (formerly BridgeView IT), Denver-based technology consulting and staffing firm founded 2005. 2264 chars.</t>
  </si>
  <si>
    <t xml:space="preserve">Gemini share id 4c48ae554dc095d5 captured; account-private, not publicly resolvable</t>
  </si>
  <si>
    <t xml:space="preserve">Hire Ventures, Inc.</t>
  </si>
  <si>
    <t xml:space="preserve">What are some alternatives to Hire Ventures, Inc. for hiring and staffing support?</t>
  </si>
  <si>
    <t xml:space="preserve">N-HIRE-VENTURES-INC-P3-GPT</t>
  </si>
  <si>
    <t xml:space="preserve">Hire Ventures positions around fractional/project-based HR and recruiting</t>
  </si>
  <si>
    <t xml:space="preserve">N-HIRE-VENTURES-INC-P3-PPX</t>
  </si>
  <si>
    <t xml:space="preserve">Hire Ventures: restatement only, generic alternative list</t>
  </si>
  <si>
    <t xml:space="preserve">https://www.perplexity.ai/search/6ed81413-d950-4562-9b81-b369c9b72bd6</t>
  </si>
  <si>
    <t xml:space="preserve">N-HIRE-VENTURES-INC-P3-GEM</t>
  </si>
  <si>
    <t xml:space="preserve">CITED: Hire Ventures specializes in fractional, project-based and embedded HR and recruitment consulting for small-to-midsize businesses and startups. 3190 chars.</t>
  </si>
  <si>
    <t xml:space="preserve">Gemini share id 40d4325cb00c1f87 captured; account-private, not publicly resolvable</t>
  </si>
  <si>
    <t xml:space="preserve">How does Hire Ventures, Inc. compare to other companies in the B2B HR, staffing and recruiting space?</t>
  </si>
  <si>
    <t xml:space="preserve">N-HIRE-VENTURES-INC-P4-GPT</t>
  </si>
  <si>
    <t xml:space="preserve">Hire Ventures not a conventional staffing agency; narrower niche</t>
  </si>
  <si>
    <t xml:space="preserve">N-HIRE-VENTURES-INC-P4-PPX</t>
  </si>
  <si>
    <t xml:space="preserve">Hire Ventures: boutique woman-owned HR/recruiting firm, Atlanta, fractional HR</t>
  </si>
  <si>
    <t xml:space="preserve">https://www.perplexity.ai/search/b33b896e-4e71-491d-961c-8d8d3a43fdf0</t>
  </si>
  <si>
    <t xml:space="preserve">N-HIRE-VENTURES-INC-P4-GEM</t>
  </si>
  <si>
    <t xml:space="preserve">CITED: boutique HR and talent acquisition consultancy founded 2001, specializing in fractional on-demand HR and recruiting. 3208 chars.</t>
  </si>
  <si>
    <t xml:space="preserve">Gemini share id 0ae0b75b1d57689d captured; account-private, not publicly resolvable</t>
  </si>
  <si>
    <t xml:space="preserve">What do you know about Hire Ventures, Inc.?</t>
  </si>
  <si>
    <t xml:space="preserve">N-HIRE-VENTURES-INC-P5-GPT</t>
  </si>
  <si>
    <t xml:space="preserve">Hire Ventures = boutique HR and recruiting consulting firm, Atlanta GA</t>
  </si>
  <si>
    <t xml:space="preserve">N-HIRE-VENTURES-INC-P5-PPX</t>
  </si>
  <si>
    <t xml:space="preserve">Hire Ventures: Atlanta boutique HR/recruiting since 2001, fractional HR</t>
  </si>
  <si>
    <t xml:space="preserve">https://www.perplexity.ai/search/7e0b2738-db9d-4cfd-b36e-70392e72bb18</t>
  </si>
  <si>
    <t xml:space="preserve">N-HIRE-VENTURES-INC-P5-GEM</t>
  </si>
  <si>
    <t xml:space="preserve">CITED: woman-owned HR and recruitment consulting firm HQ Atlanta Georgia, founded 2001 by CEO Teresa Murphey. 1639 chars.</t>
  </si>
  <si>
    <t xml:space="preserve">Gemini share id 281d9b743bd5b284 captured; account-private, not publicly resolvable</t>
  </si>
  <si>
    <t xml:space="preserve">Is Hire Ventures, Inc. a reputable B2B HR, staffing and recruiting provider?</t>
  </si>
  <si>
    <t xml:space="preserve">N-HIRE-VENTURES-INC-P6-GPT</t>
  </si>
  <si>
    <t xml:space="preserve">Hire Ventures, Inc. legitimate and reputable B2B HR consulting/recruiting for SMBs</t>
  </si>
  <si>
    <t xml:space="preserve">N-HIRE-VENTURES-INC-P6-PPX</t>
  </si>
  <si>
    <t xml:space="preserve">Hire Ventures: boutique Atlanta HR/recruiting since 2001, platform listings</t>
  </si>
  <si>
    <t xml:space="preserve">https://www.perplexity.ai/search/0776c2d5-9926-4d6e-8e2c-2b6eb07d366b</t>
  </si>
  <si>
    <t xml:space="preserve">N-HIRE-VENTURES-INC-P6-GEM</t>
  </si>
  <si>
    <t xml:space="preserve">CITED: yes, well-established and reputable; HQ Atlanta Georgia, founded 2001 by Teresa Murphey. 1450 chars.</t>
  </si>
  <si>
    <t xml:space="preserve">Gemini share id 8be87f3ed287f341 captured; account-private, not publicly resolvable</t>
  </si>
  <si>
    <t xml:space="preserve">What is Hire Ventures, Inc. known for in the B2B HR, staffing and recruiting industry?</t>
  </si>
  <si>
    <t xml:space="preserve">N-HIRE-VENTURES-INC-P7-GPT</t>
  </si>
  <si>
    <t xml:space="preserve">Hire Ventures = boutique Atlanta-based HR and recruiting consulting firm</t>
  </si>
  <si>
    <t xml:space="preserve">N-HIRE-VENTURES-INC-P7-PPX</t>
  </si>
  <si>
    <t xml:space="preserve">Hire Ventures: fractional on-demand HR/recruiting consulting</t>
  </si>
  <si>
    <t xml:space="preserve">https://www.perplexity.ai/search/fa935913-b54a-4a41-9163-662da097790c</t>
  </si>
  <si>
    <t xml:space="preserve">N-HIRE-VENTURES-INC-P7-GEM</t>
  </si>
  <si>
    <t xml:space="preserve">CITED: Atlanta-based woman-owned HR and recruitment consulting firm founded 2001 by Teresa Murphey. 1399 chars.</t>
  </si>
  <si>
    <t xml:space="preserve">Gemini share id e47fca76d100ccf5 captured; account-private, not publicly resolvable</t>
  </si>
  <si>
    <t xml:space="preserve">Perfect Timing Personnel Services</t>
  </si>
  <si>
    <t xml:space="preserve">What are some alternatives to Perfect Timing Personnel Services for hiring and staffing support?</t>
  </si>
  <si>
    <t xml:space="preserve">N-PERFECT-TIMING-PERSONN-P3-GPT</t>
  </si>
  <si>
    <t xml:space="preserve">Alternatives to Perfect Timing given; choice depends on need</t>
  </si>
  <si>
    <t xml:space="preserve">N-PERFECT-TIMING-PERSONN-P3-PPX</t>
  </si>
  <si>
    <t xml:space="preserve">Perfect Timing: restatement only; generic staffing giants listed</t>
  </si>
  <si>
    <t xml:space="preserve">https://www.perplexity.ai/search/5c8694d7-e4a9-49ba-844f-2856f0509150</t>
  </si>
  <si>
    <t xml:space="preserve">N-PERFECT-TIMING-PERSONN-P3-GEM</t>
  </si>
  <si>
    <t xml:space="preserve">CITED: specializes in administrative, office clerical, temporary and local direct-hire staffing. 2457 chars.</t>
  </si>
  <si>
    <t xml:space="preserve">Gemini share id 5862900e2d41a187 captured; account-private, not publicly resolvable</t>
  </si>
  <si>
    <t xml:space="preserve">How does Perfect Timing Personnel Services compare to other companies in the B2B HR, staffing and recruiting space?</t>
  </si>
  <si>
    <t xml:space="preserve">N-PERFECT-TIMING-PERSONN-P4-GPT</t>
  </si>
  <si>
    <t xml:space="preserve">Perfect Timing Personnel Services (PTPS) evaluated as B2B HR/staffing vendor</t>
  </si>
  <si>
    <t xml:space="preserve">N-PERFECT-TIMING-PERSONN-P4-PPX</t>
  </si>
  <si>
    <t xml:space="preserve">Perfect Timing: Marin County full-service staffing agency, SF Bay Area focus</t>
  </si>
  <si>
    <t xml:space="preserve">https://www.perplexity.ai/search/fff94a4a-5e3a-490b-b65c-003ae42fcd44</t>
  </si>
  <si>
    <t xml:space="preserve">N-PERFECT-TIMING-PERSONN-P4-GEM</t>
  </si>
  <si>
    <t xml:space="preserve">CITED: high-touch regional boutique agency rather than a high-volume national player. 2736 chars.</t>
  </si>
  <si>
    <t xml:space="preserve">Gemini share id e8c7230b762224ce captured; account-private, not publicly resolvable</t>
  </si>
  <si>
    <t xml:space="preserve">What do you know about Perfect Timing Personnel Services?</t>
  </si>
  <si>
    <t xml:space="preserve">N-PERFECT-TIMING-PERSONN-P5-GPT</t>
  </si>
  <si>
    <t xml:space="preserve">Perfect Timing Personnel Services, Inc. - California staffing firm; incorporation date cited</t>
  </si>
  <si>
    <t xml:space="preserve">N-PERFECT-TIMING-PERSONN-P5-PPX</t>
  </si>
  <si>
    <t xml:space="preserve">Perfect Timing: Marin County agency, temp/temp-to-hire/direct-hire</t>
  </si>
  <si>
    <t xml:space="preserve">https://www.perplexity.ai/search/cb31d0f5-80e1-4332-9d5b-456a87fbd39a</t>
  </si>
  <si>
    <t xml:space="preserve">N-PERFECT-TIMING-PERSONN-P5-GEM</t>
  </si>
  <si>
    <t xml:space="preserve">CITED: boutique full-service staffing and recruiting agency HQ San Rafael (Marin County) California. 1196 chars.</t>
  </si>
  <si>
    <t xml:space="preserve">Gemini share id 26421ad2b72296bb captured; account-private, not publicly resolvable</t>
  </si>
  <si>
    <t xml:space="preserve">Is Perfect Timing Personnel Services a reputable B2B HR, staffing and recruiting provider?</t>
  </si>
  <si>
    <t xml:space="preserve">N-PERFECT-TIMING-PERSONN-P6-GPT</t>
  </si>
  <si>
    <t xml:space="preserve">Perfect Timing Personnel Services, Inc. legitimate and generally reputable</t>
  </si>
  <si>
    <t xml:space="preserve">N-PERFECT-TIMING-PERSONN-P6-PPX</t>
  </si>
  <si>
    <t xml:space="preserve">Perfect Timing: legitimate Bay Area staffing firm, BBB accredited</t>
  </si>
  <si>
    <t xml:space="preserve">https://www.perplexity.ai/search/ee0a243a-5152-4a9c-9ec7-b8f3bb8f271b</t>
  </si>
  <si>
    <t xml:space="preserve">N-PERFECT-TIMING-PERSONN-P6-GEM</t>
  </si>
  <si>
    <t xml:space="preserve">CITED: yes, highly reputable long-standing provider, well-regarded in the San Francisco Bay Area. 1592 chars.</t>
  </si>
  <si>
    <t xml:space="preserve">Gemini share id 8e2e7098abbcec79 captured; account-private, not publicly resolvable</t>
  </si>
  <si>
    <t xml:space="preserve">What is Perfect Timing Personnel Services known for in the B2B HR, staffing and recruiting industry?</t>
  </si>
  <si>
    <t xml:space="preserve">N-PERFECT-TIMING-PERSONN-P7-GPT</t>
  </si>
  <si>
    <t xml:space="preserve">Perfect Timing = relationship-driven Bay Area staffing and recruiting firm</t>
  </si>
  <si>
    <t xml:space="preserve">N-PERFECT-TIMING-PERSONN-P7-PPX</t>
  </si>
  <si>
    <t xml:space="preserve">Perfect Timing: full-service Marin County staffing agency</t>
  </si>
  <si>
    <t xml:space="preserve">https://www.perplexity.ai/search/a29a682c-e7db-4cc3-8320-27e0a8b5e3ee</t>
  </si>
  <si>
    <t xml:space="preserve">N-PERFECT-TIMING-PERSONN-P7-GEM</t>
  </si>
  <si>
    <t xml:space="preserve">CITED: boutique staffing and executive recruitment agency HQ San Rafael CA, known for deep local presence. 1657 chars.</t>
  </si>
  <si>
    <t xml:space="preserve">Gemini share id 0ec21b795b41a54f captured; account-private, not publicly resolvable</t>
  </si>
  <si>
    <t xml:space="preserve">Hire With Near</t>
  </si>
  <si>
    <t xml:space="preserve">What are some alternatives to Hire With Near for hiring and staffing support?</t>
  </si>
  <si>
    <t xml:space="preserve">N-HIRE-WITH-NEAR-P3-GPT</t>
  </si>
  <si>
    <t xml:space="preserve">Hire With Near alternatives split by LatAm recruiting vs staff augmentation vs RPO</t>
  </si>
  <si>
    <t xml:space="preserve">N-HIRE-WITH-NEAR-P3-PPX</t>
  </si>
  <si>
    <t xml:space="preserve">Hire With Near: inferred LatAm/nearshore angle - partial knowledge</t>
  </si>
  <si>
    <t xml:space="preserve">https://www.perplexity.ai/search/f0a5e4c0-5c67-4817-8041-2b2236ec206b</t>
  </si>
  <si>
    <t xml:space="preserve">N-HIRE-WITH-NEAR-P3-GEM</t>
  </si>
  <si>
    <t xml:space="preserve">CITED: Hire With Near (HireNear) identified as sourcing/recruiting/staffing remote talent from Latin America and other nearshore regions. 3204 chars.</t>
  </si>
  <si>
    <t xml:space="preserve">Gemini share id 96918e0efb764899 captured; account-private, not publicly resolvable</t>
  </si>
  <si>
    <t xml:space="preserve">How does Hire With Near compare to other companies in the B2B HR, staffing and recruiting space?</t>
  </si>
  <si>
    <t xml:space="preserve">N-HIRE-WITH-NEAR-P4-GPT</t>
  </si>
  <si>
    <t xml:space="preserve">Hire With Near (HWN) = specialized high-touch nearshore talent partner</t>
  </si>
  <si>
    <t xml:space="preserve">N-HIRE-WITH-NEAR-P4-PPX</t>
  </si>
  <si>
    <t xml:space="preserve">Hire With Near: full-service nearshore HR/staffing partner focused on LatAm</t>
  </si>
  <si>
    <t xml:space="preserve">https://www.perplexity.ai/search/a315c74a-9e15-4c97-a6df-b82d0269ccd5</t>
  </si>
  <si>
    <t xml:space="preserve">N-HIRE-WITH-NEAR-P4-GEM</t>
  </si>
  <si>
    <t xml:space="preserve">CITED: Hire With Near (commonly known as Near) occupies a distinct position vs traditional recruitment agencies. 3985 chars.</t>
  </si>
  <si>
    <t xml:space="preserve">Gemini share id 5ba2e3f670d3761e captured; account-private, not publicly resolvable</t>
  </si>
  <si>
    <t xml:space="preserve">What do you know about Hire With Near?</t>
  </si>
  <si>
    <t xml:space="preserve">N-HIRE-WITH-NEAR-P5-GPT</t>
  </si>
  <si>
    <t xml:space="preserve">Hire With Near = US-based nearshore staffing/recruiting</t>
  </si>
  <si>
    <t xml:space="preserve">N-HIRE-WITH-NEAR-P5-PPX</t>
  </si>
  <si>
    <t xml:space="preserve">Hire With Near: nearshore LatAm staffing, sourcing/screening/payroll/compliance</t>
  </si>
  <si>
    <t xml:space="preserve">https://www.perplexity.ai/search/bac35f3d-f452-4f98-a4fc-3b8d43dddfb3</t>
  </si>
  <si>
    <t xml:space="preserve">N-HIRE-WITH-NEAR-P5-GEM</t>
  </si>
  <si>
    <t xml:space="preserve">CITED: full-service recruiter-led staffing and recruiting agency, founded 2021, matches US companies with LATAM talent. 2582 chars.</t>
  </si>
  <si>
    <t xml:space="preserve">Gemini share id e25573cf80fd308f captured; account-private, not publicly resolvable</t>
  </si>
  <si>
    <t xml:space="preserve">Is Hire With Near a reputable B2B HR, staffing and recruiting provider?</t>
  </si>
  <si>
    <t xml:space="preserve">N-HIRE-WITH-NEAR-P6-GPT</t>
  </si>
  <si>
    <t xml:space="preserve">Hire With Near legitimate and generally reputable</t>
  </si>
  <si>
    <t xml:space="preserve">N-HIRE-WITH-NEAR-P6-PPX</t>
  </si>
  <si>
    <t xml:space="preserve">Hire With Near: reputable per independent reviews, nearshore LatAm model</t>
  </si>
  <si>
    <t xml:space="preserve">https://www.perplexity.ai/search/037cf8f0-472f-4c12-851e-b4838462b4ac</t>
  </si>
  <si>
    <t xml:space="preserve">N-HIRE-WITH-NEAR-P6-GEM</t>
  </si>
  <si>
    <t xml:space="preserve">CITED: yes, reputable/legitimate/highly rated; cites the domain hirewithnear.com, founded 2021, HQ Austin. 2022 chars.</t>
  </si>
  <si>
    <t xml:space="preserve">Gemini share id 541512c8700a4838 captured; account-private, not publicly resolvable</t>
  </si>
  <si>
    <t xml:space="preserve">What is Hire With Near known for in the B2B HR, staffing and recruiting industry?</t>
  </si>
  <si>
    <t xml:space="preserve">N-HIRE-WITH-NEAR-P7-GPT</t>
  </si>
  <si>
    <t xml:space="preserve">Hire With Near known for nearshore staffing - US companies hiring remote English-speaking LatAm talent</t>
  </si>
  <si>
    <t xml:space="preserve">N-HIRE-WITH-NEAR-P7-PPX</t>
  </si>
  <si>
    <t xml:space="preserve">Hire With Near: full-service LatAm remote hiring, payroll/onboarding</t>
  </si>
  <si>
    <t xml:space="preserve">https://www.perplexity.ai/search/b5dcdc8e-1d02-4b76-8117-1ef394d29203</t>
  </si>
  <si>
    <t xml:space="preserve">N-HIRE-WITH-NEAR-P7-GEM</t>
  </si>
  <si>
    <t xml:space="preserve">CITED: fast-growing recruitment and staffing agency best known for connecting US businesses with remote English-fluent LATAM talent. 2437 chars.</t>
  </si>
  <si>
    <t xml:space="preserve">Gemini share id 66e9147b6afe151c captured; account-private, not publicly resolvable</t>
  </si>
  <si>
    <t xml:space="preserve">SteadyRain</t>
  </si>
  <si>
    <t xml:space="preserve">What are some alternatives to SteadyRain for improving business operations and strategy?</t>
  </si>
  <si>
    <t xml:space="preserve">N-STEADYRAIN-P3-GPT</t>
  </si>
  <si>
    <t xml:space="preserve">SteadyRain: hybrid digital agency/consultancy: digital strategy, marketing, UX, web/software, AI</t>
  </si>
  <si>
    <t xml:space="preserve">N-STEADYRAIN-P3-PPX</t>
  </si>
  <si>
    <t xml:space="preserve">SteadyRain: strategy-first digital agency, UX/dev/marketing</t>
  </si>
  <si>
    <t xml:space="preserve">https://www.perplexity.ai/search/26126b87-9289-439b-9436-7eec71405d65</t>
  </si>
  <si>
    <t xml:space="preserve">N-STEADYRAIN-P3-GEM</t>
  </si>
  <si>
    <t xml:space="preserve">CITED (prompt 3 success): full-service digital strategy agency specializing in custom web development, digital marketing and business process consulting, before listing alternatives. 2360 chars.</t>
  </si>
  <si>
    <t xml:space="preserve">Gemini share id 38a05e993f99d6f6 captured; account-private, not publicly resolvable</t>
  </si>
  <si>
    <t xml:space="preserve">How does SteadyRain compare to other companies in the B2B business and management consulting space?</t>
  </si>
  <si>
    <t xml:space="preserve">N-STEADYRAIN-P4-GPT</t>
  </si>
  <si>
    <t xml:space="preserve">SteadyRain: boutique digital transformation consultancy, strategy+tech+marketing+execution</t>
  </si>
  <si>
    <t xml:space="preserve">N-STEADYRAIN-P4-PPX</t>
  </si>
  <si>
    <t xml:space="preserve">SteadyRain: digital transformation partner, web/SEO/UX/custom software/AI</t>
  </si>
  <si>
    <t xml:space="preserve">https://www.perplexity.ai/search/0990ae5e-3f17-423c-9344-afbddff46a79</t>
  </si>
  <si>
    <t xml:space="preserve">N-STEADYRAIN-P4-GEM</t>
  </si>
  <si>
    <t xml:space="preserve">CITED: positioned at the intersection of digital strategy, software development and digital marketing rather than a tier-one management consultancy. 2811 chars.</t>
  </si>
  <si>
    <t xml:space="preserve">Gemini share id a36b912ab5f96739 captured; account-private, not publicly resolvable</t>
  </si>
  <si>
    <t xml:space="preserve">What do you know about SteadyRain?</t>
  </si>
  <si>
    <t xml:space="preserve">N-STEADYRAIN-P5-GPT</t>
  </si>
  <si>
    <t xml:space="preserve">SteadyRain: founded 1999, St. Louis, 100% employee-owned, 11-50 staff, Clutch 10 reviews, acquired Smooth Fusion</t>
  </si>
  <si>
    <t xml:space="preserve">N-STEADYRAIN-P5-PPX</t>
  </si>
  <si>
    <t xml:space="preserve">SteadyRain: St. Louis, 100% employee-owned, founded 1999</t>
  </si>
  <si>
    <t xml:space="preserve">https://www.perplexity.ai/search/bb2876de-3d41-40c0-a8eb-d9df12b19d04</t>
  </si>
  <si>
    <t xml:space="preserve">N-STEADYRAIN-P5-GEM</t>
  </si>
  <si>
    <t xml:space="preserve">CITED: full-service employee-owned digital strategy, web design and digital marketing agency; founded 1999, HQ St. Louis (Brentwood) Missouri. 1021 chars.</t>
  </si>
  <si>
    <t xml:space="preserve">Gemini share id 0714675358769a4e captured; account-private, not publicly resolvable</t>
  </si>
  <si>
    <t xml:space="preserve">Is SteadyRain a reputable B2B business and management consulting provider?</t>
  </si>
  <si>
    <t xml:space="preserve">N-STEADYRAIN-P6-GPT</t>
  </si>
  <si>
    <t xml:space="preserve">SteadyRain: legit since 1999, client satisfaction strong, traditional mgmt consulting "limited"</t>
  </si>
  <si>
    <t xml:space="preserve">N-STEADYRAIN-P6-PPX</t>
  </si>
  <si>
    <t xml:space="preserve">SteadyRain: legit established digital-strategy/tech consulting firm</t>
  </si>
  <si>
    <t xml:space="preserve">https://www.perplexity.ai/search/acea77b4-6b1d-4a2e-8acd-088e307a037d</t>
  </si>
  <si>
    <t xml:space="preserve">N-STEADYRAIN-P6-GEM</t>
  </si>
  <si>
    <t xml:space="preserve">CITED: yes, reputable digital strategy/web development/digital marketing firm; explicitly distinguishes it from traditional management consultancies (McKinsey, BCG, Deloitte). 2060 chars.</t>
  </si>
  <si>
    <t xml:space="preserve">Gemini share id 0cc8e6b2f107cbec captured; account-private, not publicly resolvable</t>
  </si>
  <si>
    <t xml:space="preserve">What is SteadyRain known for in the B2B business and management consulting industry?</t>
  </si>
  <si>
    <t xml:space="preserve">N-STEADYRAIN-P7-GPT</t>
  </si>
  <si>
    <t xml:space="preserve">SteadyRain = digital strategy/technology/digital marketing consultancy; exec+IT teams, multi-year digital roadmaps, web dev/UI-UX/custom apps, B2B lead gen; cites steadyrain.com; contrasts with McKinsey/Bain/BCG</t>
  </si>
  <si>
    <t xml:space="preserve">N-STEADYRAIN-P7-PPX</t>
  </si>
  <si>
    <t xml:space="preserve">SteadyRain: St Louis employee-owned digital strategy consultancy, strategy-first</t>
  </si>
  <si>
    <t xml:space="preserve">https://www.perplexity.ai/search/ba36c44b-6f8e-420d-9031-9318ca621c0f</t>
  </si>
  <si>
    <t xml:space="preserve">N-STEADYRAIN-P7-GEM</t>
  </si>
  <si>
    <t xml:space="preserve">CITED: known as a digital strategy, software development and digital marketing agency providing digital transformation consulting rather than traditional management consulting. 1658 chars.</t>
  </si>
  <si>
    <t xml:space="preserve">Gemini share id 591f7e246421988e captured; account-private, not publicly resolvable</t>
  </si>
  <si>
    <t xml:space="preserve">Out of the Box Advisors</t>
  </si>
  <si>
    <t xml:space="preserve">What are some alternatives to Out of the Box Advisors for improving business operations and strategy?</t>
  </si>
  <si>
    <t xml:space="preserve">N-OUT-OF-THE-BOX-ADVISOR-P3-GPT</t>
  </si>
  <si>
    <t xml:space="preserve">Out of the Box Advisors: positions itself as custom hands-on small-business partner vs rigid methodology</t>
  </si>
  <si>
    <t xml:space="preserve">N-OUT-OF-THE-BOX-ADVISOR-P3-PPX</t>
  </si>
  <si>
    <t xml:space="preserve">Out of the Box: small-business consultancy, strategy+ops+coaching+marketing</t>
  </si>
  <si>
    <t xml:space="preserve">https://www.perplexity.ai/search/c4f24de4-82de-4521-a863-c2bc15f86559</t>
  </si>
  <si>
    <t xml:space="preserve">N-OUT-OF-THE-BOX-ADVISOR-P3-GEM</t>
  </si>
  <si>
    <t xml:space="preserve">ABSENT (restatement only): the name appears solely as "several direct alternatives to Out of the Box Advisors", echoing the prompt; no knowledge of the firm demonstrated. Recommends Cogent Analytics, Growthink etc. 2202 chars.</t>
  </si>
  <si>
    <t xml:space="preserve">Gemini share id 7d2f71cecd1aabf7 captured; account-private, not publicly resolvable</t>
  </si>
  <si>
    <t xml:space="preserve">How does Out of the Box Advisors compare to other companies in the B2B business and management consulting space?</t>
  </si>
  <si>
    <t xml:space="preserve">N-OUT-OF-THE-BOX-ADVISOR-P4-GPT</t>
  </si>
  <si>
    <t xml:space="preserve">Out of the Box Advisors: scored it: brand recognition 4/10, SMB relevance 9/10, enterprise capability 3/10</t>
  </si>
  <si>
    <t xml:space="preserve">N-OUT-OF-THE-BOX-ADVISOR-P4-PPX</t>
  </si>
  <si>
    <t xml:space="preserve">Out of the Box: small-business boutique, coaching+strategy</t>
  </si>
  <si>
    <t xml:space="preserve">https://www.perplexity.ai/search/3f6b582e-5482-4337-8c5e-49a7ab31a8aa</t>
  </si>
  <si>
    <t xml:space="preserve">N-OUT-OF-THE-BOX-ADVISOR-P4-GEM</t>
  </si>
  <si>
    <t xml:space="preserve">CITED: OOTBA targets small local main-street businesses rather than enterprise/mid-market; described as an ongoing coaching-and-marketing hybrid rather than project-based corporate transformation. Uses the acronym OOTBA. 2906 chars.</t>
  </si>
  <si>
    <t xml:space="preserve">Gemini share id e15e26d123e0a93e captured; account-private, not publicly resolvable</t>
  </si>
  <si>
    <t xml:space="preserve">What do you know about Out of the Box Advisors?</t>
  </si>
  <si>
    <t xml:space="preserve">N-OUT-OF-THE-BOX-ADVISOR-P5-GPT</t>
  </si>
  <si>
    <t xml:space="preserve">Out of the Box Advisors: since 2012, BBB A+ not accredited, Wix Marketplace 5.0 from 58 reviews, 176 projects, Ryan and Lacy named</t>
  </si>
  <si>
    <t xml:space="preserve">N-OUT-OF-THE-BOX-ADVISOR-P5-PPX</t>
  </si>
  <si>
    <t xml:space="preserve">Out of the Box: established 2012, C-suite experience for small business owners</t>
  </si>
  <si>
    <t xml:space="preserve">https://www.perplexity.ai/search/4c9a21f3-d66e-4a74-bf0f-6a59fd2a3077</t>
  </si>
  <si>
    <t xml:space="preserve">N-OUT-OF-THE-BOX-ADVISOR-P5-GEM</t>
  </si>
  <si>
    <t xml:space="preserve">CITED: American small business consulting / fractional executive / marketing agency founded 2012 by Ryan Pope; HQ Jacksonville FL with footprints in Charlotte NC and Orlando FL. 1942 chars.</t>
  </si>
  <si>
    <t xml:space="preserve">Gemini share id c88a63f175c68828 captured; account-private, not publicly resolvable</t>
  </si>
  <si>
    <t xml:space="preserve">Is Out of the Box Advisors a reputable B2B business and management consulting provider?</t>
  </si>
  <si>
    <t xml:space="preserve">N-OUT-OF-THE-BOX-ADVISOR-P6-GPT</t>
  </si>
  <si>
    <t xml:space="preserve">Out of the Box Advisors: legit small-business consulting/coaching, Clutch cited, fractional CEO positioning</t>
  </si>
  <si>
    <t xml:space="preserve">N-OUT-OF-THE-BOX-ADVISOR-P6-PPX</t>
  </si>
  <si>
    <t xml:space="preserve">Out of the Box: legit small-business consulting/coaching firm, limited public evidence</t>
  </si>
  <si>
    <t xml:space="preserve">https://www.perplexity.ai/search/d8685f3e-00a3-48f9-a93f-88ec593c916f</t>
  </si>
  <si>
    <t xml:space="preserve">N-OUT-OF-THE-BOX-ADVISOR-P6-GEM</t>
  </si>
  <si>
    <t xml:space="preserve">CITED: legitimate and reputable for SMBs; cites an A+ Better Business Bureau rating and a 5.0/5 average on Clutch. 903 chars.</t>
  </si>
  <si>
    <t xml:space="preserve">Gemini share id e89807ee97288032 captured; account-private, not publicly resolvable</t>
  </si>
  <si>
    <t xml:space="preserve">What is Out of the Box Advisors known for in the B2B business and management consulting industry?</t>
  </si>
  <si>
    <t xml:space="preserve">N-OUT-OF-THE-BOX-ADVISOR-P7-GPT</t>
  </si>
  <si>
    <t xml:space="preserve">Out of the Box Advisors: SMB growth advisory/coaching; 3-year client relationship claim, ethical owner-oriented advising</t>
  </si>
  <si>
    <t xml:space="preserve">N-OUT-OF-THE-BOX-ADVISOR-P7-PPX</t>
  </si>
  <si>
    <t xml:space="preserve">Out of the Box: hands-on coaching and advisory for small/local businesses</t>
  </si>
  <si>
    <t xml:space="preserve">https://www.perplexity.ai/search/22434c87-1ddc-4e7b-ade3-2bc0ed92de5d</t>
  </si>
  <si>
    <t xml:space="preserve">N-OUT-OF-THE-BOX-ADVISOR-P7-GEM</t>
  </si>
  <si>
    <t xml:space="preserve">CITED: known as a fractional executive and business coaching firm for SMBs; founded 2012 by Ryan Pope; positions itself as a David-vs-Goliath equalizer bringing C-suite strategy to local owners. 1649 chars.</t>
  </si>
  <si>
    <t xml:space="preserve">Gemini share id 5a3ce73b721761eb captured; account-private, not publicly resolvable</t>
  </si>
  <si>
    <t xml:space="preserve">Cody Solutions</t>
  </si>
  <si>
    <t xml:space="preserve">What are some alternatives to Cody Solutions for improving business operations and strategy?</t>
  </si>
  <si>
    <t xml:space="preserve">N-CODY-SOLUTIONS-P3-GPT</t>
  </si>
  <si>
    <t xml:space="preserve">Cody Solutions: hedged "if by Cody Solutions you mean a firm that..."; no company-specific knowledge (contrast: Perplexity knew process mining/RPA)</t>
  </si>
  <si>
    <t xml:space="preserve">N-CODY-SOLUTIONS-P3-PPX</t>
  </si>
  <si>
    <t xml:space="preserve">Cody Solutions: process mining, AI/RPA automation, custom software - specific</t>
  </si>
  <si>
    <t xml:space="preserve">https://www.perplexity.ai/search/6f6a2f28-9451-4fc1-b273-90d0261f1454</t>
  </si>
  <si>
    <t xml:space="preserve">N-CODY-SOLUTIONS-P3-GEM</t>
  </si>
  <si>
    <t xml:space="preserve">Disambiguated Cody Solutions (custom business process automation consultancy) from Cody AI before listing alternatives.</t>
  </si>
  <si>
    <t xml:space="preserve">How does Cody Solutions compare to other companies in the B2B business and management consulting space?</t>
  </si>
  <si>
    <t xml:space="preserve">N-CODY-SOLUTIONS-P4-GPT</t>
  </si>
  <si>
    <t xml:space="preserve">Cody Solutions: Austin-based technology/automation consultancy, Clutch profile cited</t>
  </si>
  <si>
    <t xml:space="preserve">N-CODY-SOLUTIONS-P4-PPX</t>
  </si>
  <si>
    <t xml:space="preserve">Cody Solutions: technology-led implementation partner, process mining/BPA</t>
  </si>
  <si>
    <t xml:space="preserve">https://www.perplexity.ai/search/f843d9ed-2c43-4f35-9b67-6d16bd0f1322</t>
  </si>
  <si>
    <t xml:space="preserve">N-CODY-SOLUTIONS-P4-GEM</t>
  </si>
  <si>
    <t xml:space="preserve">Distinct niche: not a traditional strategy consultancy but a tech-driven BPA firm.</t>
  </si>
  <si>
    <t xml:space="preserve">What do you know about Cody Solutions?</t>
  </si>
  <si>
    <t xml:space="preserve">N-CODY-SOLUTIONS-P5-GPT</t>
  </si>
  <si>
    <t xml:space="preserve">Cody Solutions: codysolutions.com; Clutch 15 reviews 5.0; ISO 9001/27001/20000/14001; Eastern European delivery org</t>
  </si>
  <si>
    <t xml:space="preserve">N-CODY-SOLUTIONS-P5-PPX</t>
  </si>
  <si>
    <t xml:space="preserve">Cody Solutions: software dev + BPA consultancy, process mining/AI/RPA/IoT</t>
  </si>
  <si>
    <t xml:space="preserve">https://www.perplexity.ai/search/ba3383bf-6956-4015-960f-d6ac173c6ffb</t>
  </si>
  <si>
    <t xml:space="preserve">N-CODY-SOLUTIONS-P5-GEM</t>
  </si>
  <si>
    <t xml:space="preserve">Global technology and software development company specializing in business process automation and custom software.</t>
  </si>
  <si>
    <t xml:space="preserve">Is Cody Solutions a reputable B2B business and management consulting provider?</t>
  </si>
  <si>
    <t xml:space="preserve">N-CODY-SOLUTIONS-P6-GPT</t>
  </si>
  <si>
    <t xml:space="preserve">Cody Solutions: Austin-based, client reviews "very strong", credible firm</t>
  </si>
  <si>
    <t xml:space="preserve">N-CODY-SOLUTIONS-P6-PPX</t>
  </si>
  <si>
    <t xml:space="preserve">Cody Solutions: legit tech-focused B2B provider with third-party client feedback</t>
  </si>
  <si>
    <t xml:space="preserve">https://www.perplexity.ai/search/116323ca-df83-4acb-82e6-601c00e7663d</t>
  </si>
  <si>
    <t xml:space="preserve">N-CODY-SOLUTIONS-P6-GEM</t>
  </si>
  <si>
    <t xml:space="preserve">Legitimate and reputable, though more accurately classified as a technology provider than a consultancy.</t>
  </si>
  <si>
    <t xml:space="preserve">What is Cody Solutions known for in the B2B business and management consulting industry?</t>
  </si>
  <si>
    <t xml:space="preserve">N-CODY-SOLUTIONS-P7-GPT</t>
  </si>
  <si>
    <t xml:space="preserve">Cody Solutions: BPA and digital transformation partner; quoted their $100,000-savings guarantee</t>
  </si>
  <si>
    <t xml:space="preserve">N-CODY-SOLUTIONS-P7-PPX</t>
  </si>
  <si>
    <t xml:space="preserve">Cody Solutions: B2B tech/consulting partner focused on business process automation</t>
  </si>
  <si>
    <t xml:space="preserve">https://www.perplexity.ai/search/16b2385d-4c33-4961-af3b-cff71b07be93</t>
  </si>
  <si>
    <t xml:space="preserve">N-CODY-SOLUTIONS-P7-GEM</t>
  </si>
  <si>
    <t xml:space="preserve">Recognized as a tech-driven business process automation and digital transformation provider.</t>
  </si>
  <si>
    <t xml:space="preserve">Business Consulting Solutions LLC</t>
  </si>
  <si>
    <t xml:space="preserve">What are some alternatives to Business Consulting Solutions LLC for improving business operations and strategy?</t>
  </si>
  <si>
    <t xml:space="preserve">N-BUSINESS-CONSULTING-SO-P3-GPT</t>
  </si>
  <si>
    <t xml:space="preserve">Business Consulting Solutions: restatement only; answered with generic firm-type guidance, no company-specific knowledge</t>
  </si>
  <si>
    <t xml:space="preserve">N-BUSINESS-CONSULTING-SO-P3-PPX</t>
  </si>
  <si>
    <t xml:space="preserve">Business Consulting Solutions: prompt restatement only, no company knowledge</t>
  </si>
  <si>
    <t xml:space="preserve">https://www.perplexity.ai/search/ca2f5d3e-e6b5-4d79-88d5-25e6d15ad65c</t>
  </si>
  <si>
    <t xml:space="preserve">N-BUSINESS-CONSULTING-SO-P3-GEM</t>
  </si>
  <si>
    <t xml:space="preserve">Name never appeared in the answer; Gemini pivoted straight to generic advisory firms, frameworks and platforms.</t>
  </si>
  <si>
    <t xml:space="preserve">How does Business Consulting Solutions LLC compare to other companies in the B2B business and management consulting space?</t>
  </si>
  <si>
    <t xml:space="preserve">N-BUSINESS-CONSULTING-SO-P4-GPT</t>
  </si>
  <si>
    <t xml:space="preserve">Business Consulting Solutions: flagged TWO firms sharing the name (replicates Perplexity); identified Robert Tanner Vancouver/Lacey WA and George Scott BCS</t>
  </si>
  <si>
    <t xml:space="preserve">N-BUSINESS-CONSULTING-SO-P4-PPX</t>
  </si>
  <si>
    <t xml:space="preserve">Business Consulting Solutions: noted TWO distinct firms share the name; boutique owner-led - entity ambiguity</t>
  </si>
  <si>
    <t xml:space="preserve">https://www.perplexity.ai/search/916d2afc-f5d7-4213-b18e-858e5d0af22f</t>
  </si>
  <si>
    <t xml:space="preserve">N-BUSINESS-CONSULTING-SO-P4-GEM</t>
  </si>
  <si>
    <t xml:space="preserve">Contrasted the firm with the multinational enterprises that dominate the consulting space.</t>
  </si>
  <si>
    <t xml:space="preserve">What do you know about Business Consulting Solutions LLC?</t>
  </si>
  <si>
    <t xml:space="preserve">N-BUSINESS-CONSULTING-SO-P5-GPT</t>
  </si>
  <si>
    <t xml:space="preserve">Business Consulting Solutions: identified BOTH firms: George Scott (consulting/business brokerage) and Robert Tanner (Vancouver WA, leadership development)</t>
  </si>
  <si>
    <t xml:space="preserve">N-BUSINESS-CONSULTING-SO-P5-PPX</t>
  </si>
  <si>
    <t xml:space="preserve">Business Consulting Solutions: identified Vancouver WA firm led by Robert Tanner; flagged name collision with a Michigan firm</t>
  </si>
  <si>
    <t xml:space="preserve">https://www.perplexity.ai/search/4e098dae-ea33-4b94-8eec-619b9e02a4e4</t>
  </si>
  <si>
    <t xml:space="preserve">N-BUSINESS-CONSULTING-SO-P5-GEM</t>
  </si>
  <si>
    <t xml:space="preserve">Flagged that several boutique firms share the name, then correctly described the Washington-based consultancy: leadership and management development, interpersonal effectiveness, organizational change management.</t>
  </si>
  <si>
    <t xml:space="preserve">Is Business Consulting Solutions LLC a reputable B2B business and management consulting provider?</t>
  </si>
  <si>
    <t xml:space="preserve">N-BUSINESS-CONSULTING-SO-P6-GPT</t>
  </si>
  <si>
    <t xml:space="preserve">Business Consulting Solutions: George Scott MBA identified; "appears reputable and worth considering"</t>
  </si>
  <si>
    <t xml:space="preserve">N-BUSINESS-CONSULTING-SO-P6-PPX</t>
  </si>
  <si>
    <t xml:space="preserve">Business Consulting Solutions: real operating consultancy but thin public evidence</t>
  </si>
  <si>
    <t xml:space="preserve">https://www.perplexity.ai/search/35ac57a7-f2ee-4906-b1d6-4359c13709c7</t>
  </si>
  <si>
    <t xml:space="preserve">N-BUSINESS-CONSULTING-SO-P6-GEM</t>
  </si>
  <si>
    <t xml:space="preserve">Legitimate boutique professional consultancy based in Washington state.</t>
  </si>
  <si>
    <t xml:space="preserve">What is Business Consulting Solutions LLC known for in the B2B business and management consulting industry?</t>
  </si>
  <si>
    <t xml:space="preserve">N-BUSINESS-CONSULTING-SO-P7-GPT</t>
  </si>
  <si>
    <t xml:space="preserve">Business Consulting Solutions: George Scott MBA, owner/operator since 1983, taught at SUNY Empire State; distinguished from Robert Tanner WA firm</t>
  </si>
  <si>
    <t xml:space="preserve">N-BUSINESS-CONSULTING-SO-P7-PPX</t>
  </si>
  <si>
    <t xml:space="preserve">Business Consulting Solutions: known for leadership/management development for managers and SMB owners</t>
  </si>
  <si>
    <t xml:space="preserve">https://www.perplexity.ai/search/2c5aa4e3-d3f8-4674-b57c-771be011400a</t>
  </si>
  <si>
    <t xml:space="preserve">N-BUSINESS-CONSULTING-SO-P7-GEM</t>
  </si>
  <si>
    <t xml:space="preserve">Professional advisory firm headquartered in Washington state.</t>
  </si>
  <si>
    <t xml:space="preserve">Ravix Group</t>
  </si>
  <si>
    <t xml:space="preserve">What are some alternatives to Ravix Group for bookkeeping and financial management?</t>
  </si>
  <si>
    <t xml:space="preserve">N-RAVIX-GROUP-P3-GPT</t>
  </si>
  <si>
    <t xml:space="preserve">Ravix: outsourced accounting, reporting, payroll, fractional CFO</t>
  </si>
  <si>
    <t xml:space="preserve">N-RAVIX-GROUP-P3-PPX</t>
  </si>
  <si>
    <t xml:space="preserve">Ravix: spans bookkeeping, AR/AP, reporting, payroll, technical accounting, CFO/HR advisory - specific</t>
  </si>
  <si>
    <t xml:space="preserve">https://www.perplexity.ai/search/4e326ada-dd71-4799-979d-1ab81393fc48</t>
  </si>
  <si>
    <t xml:space="preserve">N-RAVIX-GROUP-P3-GEM</t>
  </si>
  <si>
    <t xml:space="preserve">Name restated once, then pivoted straight to alternatives (Kruze et al.). No specific knowledge of Ravix demonstrated.</t>
  </si>
  <si>
    <t xml:space="preserve">How does Ravix Group compare to other companies in the B2B financial services space?</t>
  </si>
  <si>
    <t xml:space="preserve">N-RAVIX-GROUP-P4-GPT</t>
  </si>
  <si>
    <t xml:space="preserve">Ravix: acquired by Kingsway Financial Services in 2021, multi-service platform via M&amp;A</t>
  </si>
  <si>
    <t xml:space="preserve">N-RAVIX-GROUP-P4-PPX</t>
  </si>
  <si>
    <t xml:space="preserve">Ravix: outsourced finance+people-ops, fractional CFO, turnarounds/wind-downs</t>
  </si>
  <si>
    <t xml:space="preserve">https://www.perplexity.ai/search/ae3b398d-c9a5-482f-b33b-1039a567f81f</t>
  </si>
  <si>
    <t xml:space="preserve">N-RAVIX-GROUP-P4-GEM</t>
  </si>
  <si>
    <t xml:space="preserve">Positioned Ravix as a specialized high-touch fractional finance, accounting and HR consultancy.</t>
  </si>
  <si>
    <t xml:space="preserve">What do you know about Ravix Group?</t>
  </si>
  <si>
    <t xml:space="preserve">N-RAVIX-GROUP-P5-GPT</t>
  </si>
  <si>
    <t xml:space="preserve">Ravix: subsidiary of Kingsway Financial Services per SEC filings, CEO Timi Okah, founder Dan Saccani</t>
  </si>
  <si>
    <t xml:space="preserve">N-RAVIX-GROUP-P5-PPX</t>
  </si>
  <si>
    <t xml:space="preserve">Ravix: San Jose CA, founded 2000, back-office finance/HR/advisory</t>
  </si>
  <si>
    <t xml:space="preserve">https://www.perplexity.ai/search/fe165213-e936-433c-8583-0e6d75d41c3f</t>
  </si>
  <si>
    <t xml:space="preserve">N-RAVIX-GROUP-P5-GEM</t>
  </si>
  <si>
    <t xml:space="preserve">San Jose, California; founded 1997/2000; fractional CFO and back-office finance services.</t>
  </si>
  <si>
    <t xml:space="preserve">Is Ravix Group a reputable B2B financial services provider?</t>
  </si>
  <si>
    <t xml:space="preserve">N-RAVIX-GROUP-P6-GPT</t>
  </si>
  <si>
    <t xml:space="preserve">Ravix: legitimate established provider, IPO and SPAC client experience noted</t>
  </si>
  <si>
    <t xml:space="preserve">N-RAVIX-GROUP-P6-PPX</t>
  </si>
  <si>
    <t xml:space="preserve">Ravix: 20+ years, 75+ person workforce, credibility assessed</t>
  </si>
  <si>
    <t xml:space="preserve">https://www.perplexity.ai/search/243383b1-58d6-4597-baa2-1eadce57ccab</t>
  </si>
  <si>
    <t xml:space="preserve">N-RAVIX-GROUP-P6-GEM</t>
  </si>
  <si>
    <t xml:space="preserve">Reputable, established B2B financial and operations consulting firm; founded 2000, HQ San Jose CA.</t>
  </si>
  <si>
    <t xml:space="preserve">What is Ravix Group known for in the B2B financial services industry?</t>
  </si>
  <si>
    <t xml:space="preserve">N-RAVIX-GROUP-P7-GPT</t>
  </si>
  <si>
    <t xml:space="preserve">Ravix: outsourced finance/fractional CFO, acquired CSuite Financial Partners 2022, Kingsway SEC filing</t>
  </si>
  <si>
    <t xml:space="preserve">N-RAVIX-GROUP-P7-PPX</t>
  </si>
  <si>
    <t xml:space="preserve">Ravix: outsourced back-office + advisory, fractional CFO detail</t>
  </si>
  <si>
    <t xml:space="preserve">https://www.perplexity.ai/search/46a141dc-e8aa-4654-8f40-eb4dccfe540a</t>
  </si>
  <si>
    <t xml:space="preserve">N-RAVIX-GROUP-P7-GEM</t>
  </si>
  <si>
    <t xml:space="preserve">Silicon Valley B2B professional services firm known for outsourced back-office finance.</t>
  </si>
  <si>
    <t xml:space="preserve">Appletree Business Services</t>
  </si>
  <si>
    <t xml:space="preserve">What are some alternatives to Appletree Business Services for bookkeeping and financial management?</t>
  </si>
  <si>
    <t xml:space="preserve">N-APPLETREE-BUSINESS-SER-P3-GPT</t>
  </si>
  <si>
    <t xml:space="preserve">Appletree: bookkeeping/tax/payroll/advisory under one relationship - real knowledge</t>
  </si>
  <si>
    <t xml:space="preserve">N-APPLETREE-BUSINESS-SER-P3-PPX</t>
  </si>
  <si>
    <t xml:space="preserve">Appletree: described as bundled small-business provider for bookkeeping/payroll/tax — recognized</t>
  </si>
  <si>
    <t xml:space="preserve">https://www.perplexity.ai/search/c65e38ba-5fba-4ab5-b6e7-9f2bce4d94f4</t>
  </si>
  <si>
    <t xml:space="preserve">N-APPLETREE-BUSINESS-SER-P3-GEM</t>
  </si>
  <si>
    <t xml:space="preserve">Characterized Appletree as personalized hybrid/local support with a comprehensive back-office, high-touch in-person style.</t>
  </si>
  <si>
    <t xml:space="preserve">How does Appletree Business Services compare to other companies in the B2B financial services space?</t>
  </si>
  <si>
    <t xml:space="preserve">N-APPLETREE-BUSINESS-SER-P4-GPT</t>
  </si>
  <si>
    <t xml:space="preserve">Appletree: outsourced accounting partner, peer set Pilot/Bench/inDinero/1-800Accountant, 30+ yrs vs newer legal entity</t>
  </si>
  <si>
    <t xml:space="preserve">N-APPLETREE-BUSINESS-SER-P4-PPX</t>
  </si>
  <si>
    <t xml:space="preserve">Appletree: managed finance/accounting partner, fixed-fee bundling described</t>
  </si>
  <si>
    <t xml:space="preserve">https://www.perplexity.ai/search/d7f09f8f-9770-4338-8870-e0f838da323c</t>
  </si>
  <si>
    <t xml:space="preserve">N-APPLETREE-BUSINESS-SER-P4-GEM</t>
  </si>
  <si>
    <t xml:space="preserve">Regional high-touch small business accounting and advisory firm, contrasted with broad corporate B2B finance.</t>
  </si>
  <si>
    <t xml:space="preserve">What do you know about Appletree Business Services?</t>
  </si>
  <si>
    <t xml:space="preserve">N-APPLETREE-BUSINESS-SER-P5-GPT</t>
  </si>
  <si>
    <t xml:space="preserve">Appletree: Londonderry NH + Portsmouth, BBB says started 1988, A+ not accredited, Steve Feinberg CPA named</t>
  </si>
  <si>
    <t xml:space="preserve">N-APPLETREE-BUSINESS-SER-P5-PPX</t>
  </si>
  <si>
    <t xml:space="preserve">Appletree: US accounting firm for small/online businesses, nationwide remote-capable</t>
  </si>
  <si>
    <t xml:space="preserve">https://www.perplexity.ai/search/f47cb9fe-97e7-4d51-b97f-093d7dfb7c11</t>
  </si>
  <si>
    <t xml:space="preserve">N-APPLETREE-BUSINESS-SER-P5-GEM</t>
  </si>
  <si>
    <t xml:space="preserve">US-based accounting, tax and advisory firm serving small-to-mid-sized businesses.</t>
  </si>
  <si>
    <t xml:space="preserve">Is Appletree Business Services a reputable B2B financial services provider?</t>
  </si>
  <si>
    <t xml:space="preserve">N-APPLETREE-BUSINESS-SER-P6-GPT</t>
  </si>
  <si>
    <t xml:space="preserve">Appletree: legitimate/reputable, strong third-party review record, flagged new advisory arm needs Form ADV check</t>
  </si>
  <si>
    <t xml:space="preserve">N-APPLETREE-BUSINESS-SER-P6-PPX</t>
  </si>
  <si>
    <t xml:space="preserve">Appletree: assessed reputation, Londonderry NH + Denver CO offices</t>
  </si>
  <si>
    <t xml:space="preserve">https://www.perplexity.ai/search/209e733a-1339-4aac-833c-8b4bcc53178c</t>
  </si>
  <si>
    <t xml:space="preserve">N-APPLETREE-BUSINESS-SER-P6-GEM</t>
  </si>
  <si>
    <t xml:space="preserve">Reputable and legitimate B2B accounting provider operating out of Londonderry.</t>
  </si>
  <si>
    <t xml:space="preserve">What is Appletree Business Services known for in the B2B financial services industry?</t>
  </si>
  <si>
    <t xml:space="preserve">N-APPLETREE-BUSINESS-SER-P7-GPT</t>
  </si>
  <si>
    <t xml:space="preserve">Appletree: outsourced accounting + tax + CFO/advisory, flagged new Appletree Financial Services RIA</t>
  </si>
  <si>
    <t xml:space="preserve">N-APPLETREE-BUSINESS-SER-P7-PPX</t>
  </si>
  <si>
    <t xml:space="preserve">Appletree: all-in-one year-round support, Business Owners Package named</t>
  </si>
  <si>
    <t xml:space="preserve">https://www.perplexity.ai/search/388744bb-8a58-4a3a-b20f-4375268167ef</t>
  </si>
  <si>
    <t xml:space="preserve">N-APPLETREE-BUSINESS-SER-P7-GEM</t>
  </si>
  <si>
    <t xml:space="preserve">Well-established accounting and back-office firm known for outsourced financial services.</t>
  </si>
  <si>
    <t xml:space="preserve">CoCountant</t>
  </si>
  <si>
    <t xml:space="preserve">What are some alternatives to CoCountant for bookkeeping and financial management?</t>
  </si>
  <si>
    <t xml:space="preserve">N-COCOUNTANT-P3-GPT</t>
  </si>
  <si>
    <t xml:space="preserve">CoCountant: controller-led bookkeeping, GAAP, payroll/AP, fractional finance</t>
  </si>
  <si>
    <t xml:space="preserve">N-COCOUNTANT-P3-PPX</t>
  </si>
  <si>
    <t xml:space="preserve">CoCountant: called "a bookkeeping service/provider" - generic, inferable from name</t>
  </si>
  <si>
    <t xml:space="preserve">https://www.perplexity.ai/search/37d7b71f-1426-4243-a6ba-368d68156be5</t>
  </si>
  <si>
    <t xml:space="preserve">N-COCOUNTANT-P3-GEM</t>
  </si>
  <si>
    <t xml:space="preserve">Identified CoCountant hybrid model: software plus human, controller-led bookkeeping and financial management.</t>
  </si>
  <si>
    <t xml:space="preserve">How does CoCountant compare to other companies in the B2B financial services space?</t>
  </si>
  <si>
    <t xml:space="preserve">N-COCOUNTANT-P4-GPT</t>
  </si>
  <si>
    <t xml:space="preserve">CoCountant: controller-led positioning, competitive analysis vs Pilot $99 entry product</t>
  </si>
  <si>
    <t xml:space="preserve">N-COCOUNTANT-P4-PPX</t>
  </si>
  <si>
    <t xml:space="preserve">CoCountant: controller-led accounting provider, QBO environment, recurring close</t>
  </si>
  <si>
    <t xml:space="preserve">https://www.perplexity.ai/search/bd67b6ae-cdaf-4b2d-bf05-2899d7b44b5b</t>
  </si>
  <si>
    <t xml:space="preserve">N-COCOUNTANT-P4-GEM</t>
  </si>
  <si>
    <t xml:space="preserve">Placed CoCountant in outsourced B2B accounting, rivalling hybrid tech-plus-human services.</t>
  </si>
  <si>
    <t xml:space="preserve">What do you know about CoCountant?</t>
  </si>
  <si>
    <t xml:space="preserve">N-COCOUNTANT-P5-GPT</t>
  </si>
  <si>
    <t xml:space="preserve">CoCountant: outsourced bookkeeping/controller, Trustpilot 4.4 / Clutch 5.0 / GoodFirms 4.5 / G2 4.3, 10-15 day close</t>
  </si>
  <si>
    <t xml:space="preserve">N-COCOUNTANT-P5-PPX</t>
  </si>
  <si>
    <t xml:space="preserve">CoCountant: Cambridge MA, controller-led, full service list given</t>
  </si>
  <si>
    <t xml:space="preserve">https://www.perplexity.ai/search/776f01ec-2e27-4413-98df-7b86a45e00da</t>
  </si>
  <si>
    <t xml:space="preserve">N-COCOUNTANT-P5-GEM</t>
  </si>
  <si>
    <t xml:space="preserve">Controller-led, AI-assisted bookkeeping for startups, agencies and growing small businesses.</t>
  </si>
  <si>
    <t xml:space="preserve">Is CoCountant a reputable B2B financial services provider?</t>
  </si>
  <si>
    <t xml:space="preserve">N-COCOUNTANT-P6-GPT</t>
  </si>
  <si>
    <t xml:space="preserve">CoCountant: legitimate, young company caveat, flagged mandatory arbitration/class-action waiver in terms</t>
  </si>
  <si>
    <t xml:space="preserve">N-COCOUNTANT-P6-PPX</t>
  </si>
  <si>
    <t xml:space="preserve">CoCountant: legit outsourced provider, Cambridge MA, modest review volume noted</t>
  </si>
  <si>
    <t xml:space="preserve">https://www.perplexity.ai/search/aae344ca-78d2-4e7a-89d0-26f011650991</t>
  </si>
  <si>
    <t xml:space="preserve">N-COCOUNTANT-P6-GEM</t>
  </si>
  <si>
    <t xml:space="preserve">Reputable and legitimate; based in Cambridge, Massachusetts.</t>
  </si>
  <si>
    <t xml:space="preserve">What is CoCountant known for in the B2B financial services industry?</t>
  </si>
  <si>
    <t xml:space="preserve">N-COCOUNTANT-P7-GPT</t>
  </si>
  <si>
    <t xml:space="preserve">CoCountant: controller-led, 10-15 business-day close, flat-fee, targets $10M-$40M companies without a CFO</t>
  </si>
  <si>
    <t xml:space="preserve">N-COCOUNTANT-P7-PPX</t>
  </si>
  <si>
    <t xml:space="preserve">CoCountant: controller-led outsourced bookkeeping, GAAP-ready statements</t>
  </si>
  <si>
    <t xml:space="preserve">https://www.perplexity.ai/search/a0047121-07e5-4e9e-8d77-80a13ce3dd9c</t>
  </si>
  <si>
    <t xml:space="preserve">N-COCOUNTANT-P7-GEM</t>
  </si>
  <si>
    <t xml:space="preserve">Known for controller-led, flat-fee outsourced accounting and bookkeeping.</t>
  </si>
  <si>
    <t xml:space="preserve">Accounting Freedom, Ltd.</t>
  </si>
  <si>
    <t xml:space="preserve">What are some alternatives to Accounting Freedom, Ltd. for bookkeeping and financial management?</t>
  </si>
  <si>
    <t xml:space="preserve">N-ACCOUNTING-FREEDOM-LTD-P3-GPT</t>
  </si>
  <si>
    <t xml:space="preserve">Accounting Freedom: "geared toward established small businesses in Illinois and Wisconsin" - real knowledge</t>
  </si>
  <si>
    <t xml:space="preserve">N-ACCOUNTING-FREEDOM-LTD-P3-PPX</t>
  </si>
  <si>
    <t xml:space="preserve">Accounting Freedom: prompt restatement only, no knowledge shown</t>
  </si>
  <si>
    <t xml:space="preserve">https://www.perplexity.ai/search/2a3f3336-7633-45e6-bf97-2fe890b84d4b</t>
  </si>
  <si>
    <t xml:space="preserve">N-ACCOUNTING-FREEDOM-LTD-P3-GEM</t>
  </si>
  <si>
    <t xml:space="preserve">Name restated once, then pivoted to alternatives. No specific knowledge of the firm demonstrated.</t>
  </si>
  <si>
    <t xml:space="preserve">How does Accounting Freedom, Ltd. compare to other companies in the B2B financial services space?</t>
  </si>
  <si>
    <t xml:space="preserve">N-ACCOUNTING-FREEDOM-LTD-P4-GPT</t>
  </si>
  <si>
    <t xml:space="preserve">Accounting Freedom: boutique relationship-driven CPA firm, Birdeye 4.8/5 (52 reviews), BBB A+ not accredited, IL/WI</t>
  </si>
  <si>
    <t xml:space="preserve">N-ACCOUNTING-FREEDOM-LTD-P4-PPX</t>
  </si>
  <si>
    <t xml:space="preserve">Accounting Freedom: small regional full-service firm, IL/WI, founded 1981, Mundelein+Grafton offices</t>
  </si>
  <si>
    <t xml:space="preserve">https://www.perplexity.ai/search/782a2db1-1902-44f4-ba6f-056f709641da</t>
  </si>
  <si>
    <t xml:space="preserve">N-ACCOUNTING-FREEDOM-LTD-P4-GEM</t>
  </si>
  <si>
    <t xml:space="preserve">Regional mid-market accounting, tax and bookkeeping firm serving SMBs.</t>
  </si>
  <si>
    <t xml:space="preserve">What do you know about Accounting Freedom, Ltd.?</t>
  </si>
  <si>
    <t xml:space="preserve">N-ACCOUNTING-FREEDOM-LTD-P5-GPT</t>
  </si>
  <si>
    <t xml:space="preserve">Accounting Freedom: founded 1981 Mundelein, pricing $130/$175/$245 per week, IRS e-file directory, separate UK entity flagged</t>
  </si>
  <si>
    <t xml:space="preserve">N-ACCOUNTING-FREEDOM-LTD-P5-PPX</t>
  </si>
  <si>
    <t xml:space="preserve">Accounting Freedom: founded 1981, Mundelein IL + Grafton WI, all-in-one small business provider</t>
  </si>
  <si>
    <t xml:space="preserve">https://www.perplexity.ai/search/03023b39-456d-47dc-89e3-515d2bcb39e0</t>
  </si>
  <si>
    <t xml:space="preserve">N-ACCOUNTING-FREEDOM-LTD-P5-GEM</t>
  </si>
  <si>
    <t xml:space="preserve">Full-service CPA firm; Gemini also flagged a second, different entity sharing the name.</t>
  </si>
  <si>
    <t xml:space="preserve">Is Accounting Freedom, Ltd. a reputable B2B financial services provider?</t>
  </si>
  <si>
    <t xml:space="preserve">N-ACCOUNTING-FREEDOM-LTD-P6-GPT</t>
  </si>
  <si>
    <t xml:space="preserve">Accounting Freedom: legitimacy High, longevity Very high, Clutch 5.0, BBB negative review flagged</t>
  </si>
  <si>
    <t xml:space="preserve">N-ACCOUNTING-FREEDOM-LTD-P6-PPX</t>
  </si>
  <si>
    <t xml:space="preserve">Accounting Freedom: assessed reputation with evidence, since 1981, IL/WI</t>
  </si>
  <si>
    <t xml:space="preserve">https://www.perplexity.ai/search/d2e0fb1a-139d-4ce3-a2cf-6d7de6e92fc0</t>
  </si>
  <si>
    <t xml:space="preserve">N-ACCOUNTING-FREEDOM-LTD-P6-GEM</t>
  </si>
  <si>
    <t xml:space="preserve">Established accounting and tax advisory firm specializing in B2B services for small businesses.</t>
  </si>
  <si>
    <t xml:space="preserve">What is Accounting Freedom, Ltd. known for in the B2B financial services industry?</t>
  </si>
  <si>
    <t xml:space="preserve">N-ACCOUNTING-FREEDOM-LTD-P7-GPT</t>
  </si>
  <si>
    <t xml:space="preserve">Accounting Freedom: SMB accounting/advisory with outsourced-controller component, sweet spot $250K-$15M revenue</t>
  </si>
  <si>
    <t xml:space="preserve">N-ACCOUNTING-FREEDOM-LTD-P7-PPX</t>
  </si>
  <si>
    <t xml:space="preserve">Accounting Freedom: under-one-roof model, IL/WI, service list</t>
  </si>
  <si>
    <t xml:space="preserve">https://www.perplexity.ai/search/a9ffada8-fb70-485f-8307-a25e43f7b9e3</t>
  </si>
  <si>
    <t xml:space="preserve">N-ACCOUNTING-FREEDOM-LTD-P7-GEM</t>
  </si>
  <si>
    <t xml:space="preserve">Founded 1981; well-established accounting and advisory firm known for outsourced services.</t>
  </si>
  <si>
    <t xml:space="preserve">The 54 independent discovery runs</t>
  </si>
  <si>
    <t xml:space="preserve">A discovery question names no company. It was asked once per category per engine, and each answer covers all five sample companies in that category at once. That is why the denominator for the headline is 54 runs, not 270 rows.</t>
  </si>
  <si>
    <t xml:space="preserve">Recorded excerpt only; No shareable session link retained (ChatGPT sessions are not publicly addressable)</t>
  </si>
  <si>
    <t xml:space="preserve">Recorded excerpt only; Gemini share id 52f5c6a83d495f8f captured; account-private, not publicly resolvable</t>
  </si>
  <si>
    <t xml:space="preserve">Recorded excerpt only; Gemini share id 89e9580e3052691e captured; account-private, not publicly resolvable</t>
  </si>
  <si>
    <t xml:space="preserve">Recorded excerpt only; Gemini share id ae3094a03e457411 captured; account-private, not publicly resolvable</t>
  </si>
  <si>
    <t xml:space="preserve">Recorded excerpt only; Gemini share id c5eaa06e54e1ac2d captured; account-private, not publicly resolvable</t>
  </si>
  <si>
    <t xml:space="preserve">Recorded excerpt only; Gemini share id 7962e987f3a1eab0 captured; account-private, not publicly resolvable</t>
  </si>
  <si>
    <t xml:space="preserve">Recorded excerpt only; Gemini share id bb9640eff4ad4f8f captured; account-private, not publicly resolvable</t>
  </si>
  <si>
    <t xml:space="preserve">Recorded excerpt only; No shareable session link retained</t>
  </si>
  <si>
    <t xml:space="preserve">Total</t>
  </si>
  <si>
    <t xml:space="preserve">Sample companies cited across all 54 independent discovery runs.</t>
  </si>
  <si>
    <t xml:space="preserve">city_state</t>
  </si>
  <si>
    <t xml:space="preserve">website</t>
  </si>
  <si>
    <t xml:space="preserve">St. Louis, MO</t>
  </si>
  <si>
    <t xml:space="preserve">https://www.chiefgoofficers.com/</t>
  </si>
  <si>
    <t xml:space="preserve">Founder Spotlight published (editorial only, no commercial relationship)</t>
  </si>
  <si>
    <t xml:space="preserve">spotlightonstartups.com spotlight roster</t>
  </si>
  <si>
    <t xml:space="preserve">https://www.h2r-solutions.com/</t>
  </si>
  <si>
    <t xml:space="preserve">Founder Spotlight published; also a paying client of Kell Web Solutions, Inc.</t>
  </si>
  <si>
    <t xml:space="preserve">https://www.tmcfinancing.com/</t>
  </si>
  <si>
    <t xml:space="preserve">https://www.metacto.com/</t>
  </si>
  <si>
    <t xml:space="preserve">Gilbert, AZ</t>
  </si>
  <si>
    <t xml:space="preserve">https://cadenceseo.com/</t>
  </si>
  <si>
    <t xml:space="preserve">No relationship</t>
  </si>
  <si>
    <t xml:space="preserve">Clutch.co PR Firms for B2B (random sample, seed 2026081601)</t>
  </si>
  <si>
    <t xml:space="preserve">Newport Beach, CA</t>
  </si>
  <si>
    <t xml:space="preserve">https://www.gateway-grp.com/</t>
  </si>
  <si>
    <t xml:space="preserve">Austin, TX</t>
  </si>
  <si>
    <t xml:space="preserve">https://www.disruptpr.com/</t>
  </si>
  <si>
    <t xml:space="preserve">Atlanta, GA</t>
  </si>
  <si>
    <t xml:space="preserve">https://arketi.com/</t>
  </si>
  <si>
    <t xml:space="preserve">San Francisco, CA</t>
  </si>
  <si>
    <t xml:space="preserve">https://reputationdefensenetwork.com/</t>
  </si>
  <si>
    <t xml:space="preserve">New York, NY</t>
  </si>
  <si>
    <t xml:space="preserve">https://niftypm.com/</t>
  </si>
  <si>
    <t xml:space="preserve">Web search, boutique PM SaaS, US-only pool (full eligible pool = target count)</t>
  </si>
  <si>
    <t xml:space="preserve">Walnut, CA</t>
  </si>
  <si>
    <t xml:space="preserve">https://www.proofhub.com/</t>
  </si>
  <si>
    <t xml:space="preserve">Costa Mesa, CA</t>
  </si>
  <si>
    <t xml:space="preserve">https://www.goodday.work/</t>
  </si>
  <si>
    <t xml:space="preserve">https://www.hellobonsai.com/</t>
  </si>
  <si>
    <t xml:space="preserve">Santa Monica, CA</t>
  </si>
  <si>
    <t xml:space="preserve">https://www.proprofsproject.com/</t>
  </si>
  <si>
    <t xml:space="preserve">Roswell, GA</t>
  </si>
  <si>
    <t xml:space="preserve">https://www.centerpointit.com/</t>
  </si>
  <si>
    <t xml:space="preserve">Clutch.co Managed IT Services Providers (random sample, seed 2026081601)</t>
  </si>
  <si>
    <t xml:space="preserve">Clackamas, OR</t>
  </si>
  <si>
    <t xml:space="preserve">https://www.bytagig.com/</t>
  </si>
  <si>
    <t xml:space="preserve">San Jose, CA</t>
  </si>
  <si>
    <t xml:space="preserve">https://www.truadvantage.com/</t>
  </si>
  <si>
    <t xml:space="preserve">Chicago, IL</t>
  </si>
  <si>
    <t xml:space="preserve">https://www.frameworkit.com/</t>
  </si>
  <si>
    <t xml:space="preserve">Denver, CO</t>
  </si>
  <si>
    <t xml:space="preserve">https://www.bridgeviewit.com/</t>
  </si>
  <si>
    <t xml:space="preserve">Clutch.co HR Services Providers (random sample, seed 2026081601)</t>
  </si>
  <si>
    <t xml:space="preserve">https://hireventures.com/</t>
  </si>
  <si>
    <t xml:space="preserve">San Rafael, CA</t>
  </si>
  <si>
    <t xml:space="preserve">https://www.perfecttiming.com/</t>
  </si>
  <si>
    <t xml:space="preserve">San Antonio, TX</t>
  </si>
  <si>
    <t xml:space="preserve">https://www.hirewithnear.com/</t>
  </si>
  <si>
    <t xml:space="preserve">Brentwood, MO</t>
  </si>
  <si>
    <t xml:space="preserve">https://www.steadyrain.com/</t>
  </si>
  <si>
    <t xml:space="preserve">Clutch.co Consulting Firms (random sample, seed 2026081601)</t>
  </si>
  <si>
    <t xml:space="preserve">Charlotte, NC</t>
  </si>
  <si>
    <t xml:space="preserve">https://www.outoftheboxadvisors.com/</t>
  </si>
  <si>
    <t xml:space="preserve">https://codysolutions.com/</t>
  </si>
  <si>
    <t xml:space="preserve">Vancouver, WA</t>
  </si>
  <si>
    <t xml:space="preserve">https://businessconsultingsolutionsllc.com/</t>
  </si>
  <si>
    <t xml:space="preserve">Claude-sourced replacement (2026-08-16) via web search, replacing Liminal -- flagged as a nonprofit-branding agency, a weak fit for the general B2B management-consulting use case</t>
  </si>
  <si>
    <t xml:space="preserve">https://ravixgroup.com/</t>
  </si>
  <si>
    <t xml:space="preserve">Claude-sourced replacement (2026-08-16) via Clutch.co Accounting listings, replacing Wasserman Accounting CPA -- flagged for overlapping branding/leadership with George Dimov, CPA in the same sample category</t>
  </si>
  <si>
    <t xml:space="preserve">Londonderry, NH</t>
  </si>
  <si>
    <t xml:space="preserve">https://appletreebusiness.com/</t>
  </si>
  <si>
    <t xml:space="preserve">Clutch.co Accounting Firms, US-only re-sample (seed 2026081602)</t>
  </si>
  <si>
    <t xml:space="preserve">Cambridge, MA</t>
  </si>
  <si>
    <t xml:space="preserve">https://cocountant.com/</t>
  </si>
  <si>
    <t xml:space="preserve">Claude-sourced replacement (2026-08-16) via Clutch.co Accounting listings, replacing George Dimov, CPA -- flagged for overlapping branding/leadership with Wasserman Accounting CPA in the same sample category</t>
  </si>
  <si>
    <t xml:space="preserve">Mundelein, IL</t>
  </si>
  <si>
    <t xml:space="preserve">https://www.accountingfreedom.com/</t>
  </si>
  <si>
    <t xml:space="preserve">Note</t>
  </si>
  <si>
    <t xml:space="preserve">Website URLs confirmed 2026-08-16 by web search against each company name plus city and state. Three companies were replaced before any prompt was run, for reasons recorded in selection_method: Wasserman Accounting CPA and George Dimov, CPA (overlapping branding and leadership) and Liminal (a nonprofit-branding agency, a weak fit for the general management-consulting use case). No company was replaced after collection began.</t>
  </si>
  <si>
    <t xml:space="preserve">l1_earned_media</t>
  </si>
  <si>
    <t xml:space="preserve">l2_entity_clarity</t>
  </si>
  <si>
    <t xml:space="preserve">l3_citation_architecture</t>
  </si>
  <si>
    <t xml:space="preserve">l4_distribution</t>
  </si>
  <si>
    <t xml:space="preserve">l5_monitoring</t>
  </si>
  <si>
    <t xml:space="preserve">scan_date</t>
  </si>
  <si>
    <t xml:space="preserve">gap_notes</t>
  </si>
  <si>
    <t xml:space="preserve">Founder Spotlight (editorial only)</t>
  </si>
  <si>
    <t xml:space="preserve">2026-08-17</t>
  </si>
  <si>
    <t xml:space="preserve">Gaps: no independent editorial coverage (L1); inconsistent name capitalization across sources, no Knowledge Panel (L2); no FAQ/framework pages on own domain (L3); coverage concentrated in low-authority/commercially-adjacent outlets (L4); no AI visibility monitoring practice (L5). Top fixes: pitch independent trade press, build structured STEP Ai/Right Hire Ai explainer pages, standardize company name.</t>
  </si>
  <si>
    <t xml:space="preserve">Founder Spotlight + paying client</t>
  </si>
  <si>
    <t xml:space="preserve">Gaps: No independent editorial coverage anywhere (L1); No schema markup, no Crunchbase profile, no Knowledge Panel, inconsistent name across sources (L2); No FAQ sections, no blog, no direct-answer content, no structured comparisons (L3); Directory-only distribution; no news aggregator, trade press, or editorial backlink coverage (L4); No visible AI visibility monitoring whatsoever (L5). Top fixes: Add Organization schema markup to the h2r-solutions.com homepage with sameAs links to LinkedIn, Facebo; Pitch one independent HR trade outlet for a bylined article or expert quote — target an Austin business journa; Add a FAQ section to the h2r-solutions.com 'What We Do' or 'Services' page answering the exact questions pr.</t>
  </si>
  <si>
    <t xml:space="preserve">Gaps: No national-outlet profiles or founder/CEO interviews in independent editorial press (L1); No Crunchbase profile, no Wikipedia entry, no confirmed Organization schema with sameAs markup (L2); No FAQ schema, no named frameworks, no direct-answer content formatting on owned site (L3); Distribution relies heavily on self-issued PRs; limited editorial syndication and guest byline presence (L4); No visible AI citation monitoring or GEO strategy (L5). Top fixes: Create and verify a Crunchbase profile for TMC Financing, then add Organization schema with sameAs to the; Rebuild the SBA 504 loan explainer pages as direct-answer content with FAQ schema markup; Pitch CEO Omar Salah for an independent editorial interview in a national small business or lending outlet.</t>
  </si>
  <si>
    <t xml:space="preserve">Gaps: No independent trade press or editorial features in tech or business outlets (L1); No Crunchbase profile found; likely no Google Knowledge Panel; name collision risk with Meta Platforms (L2); No dedicated definitions or glossary page; comparison content is SEO-optimized prose rather than AI-extractable structured format (L3); Absent from major news aggregators and AI-indexed data sources; thin backlink diversity outside review and directory sites (L4); No visible evidence of AI citation or answer engine monitoring whatsoever (L5). Top fixes: Create and fully populate a Crunchbase profile for MetaCTO; Pursue one genuinely independent bylined article or founder interview in a named tech or business publicatio; Add a structured 'Operational AI Glossary' or definitions page to metacto.com.</t>
  </si>
  <si>
    <t xml:space="preserve">Gaps: No genuine independent trade press or editorial coverage from credible, arms-length outlets (L1); No Google Knowledge Panel and no Crunchbase profile, limiting machine-readable entity disambiguation (L2); No named frameworks or defined terms that AI engines can extract and attribute to this company specifically (L3); Distribution is confined largely to agency-listing platforms; no presence in credible trade publications that AI engines preferentially index (L4); No visible evidence of self-monitoring for AI citation or GEO visibility despite offering it as a client service (L5). Top fixes: Earn one genuine byline or expert-source quote in a recognized SEO or marketing trade publication; Create and claim a Crunchbase profile for CadenceSEO LLC; Publish a named, citable framework on the cadenceseo.com blog that defines CadenceSEO's specific approac.</t>
  </si>
  <si>
    <t xml:space="preserve">Gaps: Independent coverage is thin and skews toward one-time trade-press features rather than a recurring, multi-outlet editorial presence (L1); No Wikipedia article, no confirmed Wikidata entry, and no visible schema markup connecting the domain to its third-party profiles (L2); No FAQ pages, no named frameworks with defined terminology, and no direct-answer content blocks that AI engines can cleanly extract and cite (L3); Distribution is solid within the niche IR and PR trade ecosystem but lacks breadth across the higher-authority outlets AI engines weight most heavily (L4); No visible evidence the company monitors its own AI-engine citation visibility, despite actively selling AI-search-related PR services to clients (L5). Top fixes: Create a Wikidata entry for Gateway Group and link it to all existing profiles; Add Organization schema markup with a sameAs array to the gateway-grp.com homepage; Build a dedicated FAQ or 'What We Do' page structured for direct-answer extraction.</t>
  </si>
  <si>
    <t xml:space="preserve">Gaps: No spotlightonstartups.com coverage; independent coverage is thin and concentrated in contributor-model publications rather than trade press (L1); No Crunchbase profile found; no Knowledge Panel; name-change creates conflicting identity signals across indexed sources (L2); No named methodology or framework; FAQ page exists but is not structured with schema markup and answers are pitch-heavy rather than definitionally precise (L3); No trade press coverage in PR-specific publications; no wire or aggregator syndication; backlink profile is directory-and-contributor-heavy (L4); No public evidence of AI citation or answer-engine monitoring for their own brand (L5). Top fixes: Create a Crunchbase profile and reconcile the Marin Austin / Marin Richardson name split across all indexed s; Secure one original byline or expert-source quote in a PR trade publication such as PRWeek, O'Dwyer's, or Ra; Add a named, structured methodology section to the disruptpr.com website with FAQ schema markup.</t>
  </si>
  <si>
    <t xml:space="preserve">Gaps: No Spotlight on Startups coverage; Forbes Council bylines are member-paid, not fully independent (L1); No Wikipedia page, no confirmed Knowledge Panel, schema markup on arketi.com unverified (L2); No FAQ schema, no named proprietary frameworks surfacing in third-party citations, no direct-answer content blocks (L3); Distribution concentrated in PR-trade and Atlanta-regional outlets; limited national B2B tech trade press presence (L4); No visible AI-visibility or citation monitoring practice surfaced publicly (L5). Top fixes: Add an Organization schema block and an FAQ schema section to arketi.com; Publish a named, self-referential methodology or framework page on arketi.com and pitch it for trade coverage; Claim or create a Wikipedia page for Arketi Group to anchor a Google Knowledge Panel.</t>
  </si>
  <si>
    <t xml:space="preserve">Gaps: Zero independent editorial coverage; all visible third-party mentions are either paid placements or directory listings (L1); No Knowledge Panel, no schema markup, and contradictory leadership data across sources undermine machine-readable identity (L2); No AI-extractable content structure on the site at all — no FAQs, no named frameworks, no direct-answer formatting (L3); Distribution is limited to a single cluster of ORM-directory sites with no independent editorial syndication or news-aggregator coverage (L4); No visible monitoring of own AI or search-engine citation footprint (L5). Top fixes: Secure one genuine third-party editorial feature — a founder interview, bylined article, or case-study writeup —; Add a structured FAQ section to the RDN website covering the specific questions prospects and AI engines a; Reconcile and standardize leadership information across all public profiles, then claim a Google Business Pro.</t>
  </si>
  <si>
    <t xml:space="preserve">Gaps: No independent editorial coverage of the founder or company story; all significant third-party presence is review aggregators or directory listings (L1); No confirmed Google Knowledge Panel; likely no Organization schema with sameAs links; brand-name disambiguation risk is high (L2); No FAQ schema or direct-answer structured content visible on the main site; blog volume does not substitute for AI-extractable answer architecture (L3); Distribution concentrated in software-review aggregators; absent from news aggregators and industry press that carry higher AI-citation trust weight (L4); No visible AI visibility monitoring of any kind (L5). Top fixes: Pitch one founder-story interview to an independent outlet that covers SaaS founders or bootstrapped startup; Add a dedicated 'What is Nifty?' FAQ page (or FAQ section on the homepage) with schema markup and direct.</t>
  </si>
  <si>
    <t xml:space="preserve">Gaps: No affiliated spotlight on Spotlight on Startups; independent coverage exists but skews toward contributor bylines (where the CEO is the author, not the subject) rather than third-party-reported profiles, which carry more trust weight with AI engines (L1); No Wikipedia page; absence reduces the likelihood of a stable Google Knowledge Panel and weakens AI engine entity confidence (L2); No visible FAQ schema or direct-answer formatting on owned pages; AI engines have no pre-packaged, machine-readable Q&amp;A to extract and cite (L3); Distribution is heavily review-platform concentrated; limited independent press pickups reduce the diversity of sources AI engines treat as high-trust (L4); No AI visibility monitoring visible; without measurement, the company cannot identify or close citation gaps as AI search displaces traditional search traffic (L5). Top fixes: Add FAQ schema markup to your five highest-traffic product and comparison pages; Create a Wikidata entry for ProofHub to anchor your entity in the knowledge graph; Pursue two or three third-party founder profiles in outlets that editorially assign their own reporters, not just a.</t>
  </si>
  <si>
    <t xml:space="preserve">Gaps: No editorial coverage of any kind — founder, company, or product — in any independent or affiliated outlet (L1); Inconsistent brand naming across sources, no Knowledge Panel, no schema markup evidence (L2); No FAQ pages, named frameworks, or direct-answer content that AI engines can extract as citations (L3); Distribution limited to review aggregators; no presence in news-indexed editorial sources AI engines prioritize (L4); No visible AI visibility monitoring practice (L5). Top fixes: Secure one substantive founder or product interview in a project management or productivity trade publicatio; Claim and fully complete a Google Business Profile and add Organization schema markup to goodday.work; Build a dedicated FAQ or 'GoodDay vs. competitors' comparison page using direct-answer formatting.</t>
  </si>
  <si>
    <t xml:space="preserve">Gaps: No independent editorial coverage in trade or business press; all visible review coverage is affiliate-compensated (L1); Bonsai/Hello Bonsai naming inconsistency across sources and no confirmed Knowledge Panel (L2); No FAQPage schema or named frameworks; template volume does not substitute for direct-answer-structured content (L3); Absent from trade press and news aggregators; brand name disambiguation problem limits topical authority signals (L4); No visible AI-search monitoring or citation tracking practice (L5). Top fixes: Pitch founder Matt Brown for an independent interview or byline in a freelance-economy or SaaS trade publica; Resolve the 'Bonsai' vs. 'Hello Bonsai' entity split by standardizing your name signal across all third-party pro; Add FAQPage schema markup to your highest-traffic resource pages, starting with the self-employed taxes hu.</t>
  </si>
  <si>
    <t xml:space="preserve">Gaps: No recent independent editorial coverage; review-platform listings dominate but carry low trust weight as AI citation sources (L1); proprofsproject.com lacks its own distinct entity signals (no Wikidata, no product-level schema, no Knowledge Panel separating it from the parent brand) (L2); No FAQ schema, no named framework, no direct-answer-formatted content structured for AI extraction on the product site (L3); Distribution is review-platform heavy; minimal presence in news aggregators or editorial outlets that AI engines weight most heavily (L4); No visible monitoring of AI or answer-engine citation presence whatsoever (L5). Top fixes: Add an FAQ section with schema markup to proprofsproject.com, targeting the exact questions buyers ask; Secure at least two independent editorial placements in project management or SaaS trade press in the next 9; Create a dedicated Wikidata entry for ProProfs Project and link it from the site's schema markup using 'sameA.</t>
  </si>
  <si>
    <t xml:space="preserve">Gaps: One thin Inc. 5000 data-page listing; no interviews, bylines, or feature stories anywhere (L1); No Knowledge Panel; inconsistent leadership data across sources; no sameAs schema connecting owned profiles (L2); No FAQ schema, no named frameworks, no direct-answer content structure (L3); Almost no trade-press or news-aggregator syndication; name collides heavily with large unrelated brands (L4); No monitoring activity detected whatsoever (L5). Top fixes: Pitch one founder or leadership interview to a managed-services or SMB trade outlet, specifically referencing; Add an Organization schema block with sameAs links to the homepage to resolve the 'which Centerpoint' disa; Create a standalone FAQ page targeting the specific questions Atlanta-area business owners ask about mana.</t>
  </si>
  <si>
    <t xml:space="preserve">Gaps: No trade press coverage; podcast appearances are audio-first and produce little machine-readable text for AI engines to cite (L1); No confirmed Google Knowledge Panel; inconsistent location data across directories; schema markup status unknown (L2); No FAQ schema, no named frameworks, no structured direct-answer content that AI engines can extract and cite (L3); Distribution is directory-heavy and podcast-audio-heavy, with no meaningful presence in indexed news aggregators or trade press that AI engines preferentially pull from (L4); No visible monitoring practice at all (L5). Top fixes: Pitch a written founder profile or bylined article to an MSP or SMB cybersecurity trade outlet; Add an FAQ page with schema markup to bytagig.com covering the questions SMB owners actually ask abou; Claim and fully complete a Google Business Profile and request a Google Knowledge Panel.</t>
  </si>
  <si>
    <t xml:space="preserve">Gaps: Near-total absence of independent editorial coverage; one weak CIO Bulletin profile is the only third-party article found (L1); No confirmed Google Knowledge Panel; minor date inconsistencies across third-party databases (L2); No FAQ schema, no structured direct-answer content, no named frameworks defined in extractable form (L3); Distribution is confined to aggregator and directory sites; no indexed editorial backlinks from major trade publications (L4); No visible AI-visibility or citation monitoring practice whatsoever (L5). Top fixes: Convert each MSP 501 and CRN award into a bylined guest article or quoted feature in Channel Futures, CRN; Add a structured FAQ section with schema markup to the truadvantage.com homepage and the top two or thr; Claim and fully complete a Google Business Profile that explicitly names Kayvan Yazdi as founder and lists th.</t>
  </si>
  <si>
    <t xml:space="preserve">Gaps: Coverage is real but aging — most headline placements are 2020-2022 or earlier, with no recent independent feature or profile visible in 2024-2026 (L1); No Organization schema with sameAs linking, no Google Knowledge Panel, and a name-fragmentation problem between 'Framework IT' and 'Framework Communications' that confuses machine identity resolution (L2); No FAQ pages with schema, no standalone definitional content around the company's named frameworks, and no direct-answer formatting that AI engines can reliably extract and cite (L3); Most earned coverage stays siloed on the company's own news page or low-authority aggregators rather than being cited and re-syndicated across the broader trade and tech press ecosystem (L4); No visible AI visibility monitoring or citation tracking practice in place (L5). Top fixes: Add Organization schema with sameAs to the homepage — and standardize the company name everywhere fi; Build a standalone 'Evolution Framework' explainer page formatted as a direct-answer reference document; Pitch one new independent editorial placement in 2025-2026 specifically targeting a Chicagoland business or.</t>
  </si>
  <si>
    <t xml:space="preserve">Gaps: Thin independent editorial footprint; one podcast appearance in 2022 is the only substantive third-party editorial hit (L1); No confirmed Google Knowledge Panel; brand name disambiguation risk from similarly named entities (L2); FAQ content exists but no named, AI-extractable frameworks or defined terms are cited outside the company's own site (L3); Distribution is largely directory-level; almost no editorial syndication or indexed news coverage beyond one 2022 podcast article (L4); No detectable AI visibility or citation monitoring practice (L5). Top fixes: Secure byline articles or expert-source quotes in staffing and tech trade outlets (StaffingHub, Staffing Industry; Publish your named frameworks ('People, Process, Technology' model, AI Readiness Assessment) as standal; Claim and fully complete a Google Business Profile and pursue a Google Knowledge Panel for the 'BridgeView.</t>
  </si>
  <si>
    <t xml:space="preserve">Gaps: Only one independent editorial placement found; no trade press or major outlet coverage (L1); No schema markup or Knowledge Panel; entity signals rely entirely on directory listings rather than machine-readable site-level declarations (L2); No FAQ, no named-framework definitions, no direct-answer formatting — content cannot be reliably extracted by AI engines (L3); Distribution is almost entirely self-generated press releases and directories; no editorial syndication across AI-indexed sources (L4); No monitoring whatsoever — the company has no visibility into whether or how AI engines are representing it (L5). Top fixes: Build a 'Fractional HR FAQ' page on hireventures.com structured for direct-answer extraction; Add Organization schema markup with sameAs links to hireventures.com's homepage; Pitch Teresa Murphey as a guest expert to SHRM-affiliated or HR-focused trade publications for one byline or.</t>
  </si>
  <si>
    <t xml:space="preserve">Gaps: No earned media of any kind — independent or affiliated (L1); No Knowledge Panel, likely no schema markup, and severe brand-name ambiguity across unrelated entities (L2); No FAQ pages, no named frameworks, no direct-answer or structured-comparison content designed for AI extraction (L3); Distribution is entirely aggregator and directory listings — no editorial syndication or industry-press backlinks (L4); No visible monitoring of AI search presence whatsoever (L5). Top fixes: Secure one founder interview or contributed article in a Bay Area business or staffing trade outlet; Add schema markup and a branded FAQ page to perfecttiming.com to resolve the entity-ambiguity problem; Claim and fully complete a Google Business Profile to establish a verified entity anchor.</t>
  </si>
  <si>
    <t xml:space="preserve">Gaps: No independent founder interview or byline coverage; Inc. 5000 recognition is strong but distributed as a paid press release rather than journalist-assigned editorial (L1); Dual-name ambiguity ('Near' vs 'Hire With Near') and no confirmed Google Knowledge Panel (L2); No named frameworks or proprietary methodology that AI engines can cite by name (L3); Coverage concentrated in review aggregators and HR-vendor sites, limited mainstream or startup-press indexing (L4); One proactive signal (LLM info page) but no evidence of ongoing AI-visibility monitoring practice (L5). Top fixes: Land one journalist-assigned founder interview in a business or HR trade outlet; Create a named, citable framework around the company's nearshore hiring methodology; Resolve the 'Near' vs 'Hire With Near' name ambiguity across all indexed entity profiles.</t>
  </si>
  <si>
    <t xml:space="preserve">Gaps: Near-total absence of independent third-party editorial coverage an AI engine can treat as corroboration (L1); No Crunchbase profile and no confirmed Knowledge Panel; schema markup status unverified (L2); Site content is not structured for AI extraction — no FAQ, no named frameworks, no direct-answer pages visible to crawlers (L3); Distribution confined to business directories and review platforms; no presence in indexed industry press or authoritative editorial sources (L4); No visible AI visibility monitoring practice (L5). Top fixes: Secure one independent editorial placement in a regional or industry outlet within 60 days; Add a Crunchbase profile and verify a Google Business Profile with consistent entity data; Build a structured 'Services FAQ' or 'How We Work' page on steadyrain.com formatted for direct-answer extra.</t>
  </si>
  <si>
    <t xml:space="preserve">Gaps: Only one independent editorial piece found; no trade press, no podcast interviews, no business journal features, no spotlightonstartups.com coverage (L1); No Crunchbase profile, no confirmed Knowledge Panel, brand name is highly generic and creates entity disambiguation problems for AI engines (L2); No FAQ schema, no named frameworks, no direct-answer content blocks — nothing for an AI engine to extract and cite with confidence (L3); Thin syndication footprint — only wire PRs and directory listings beyond one editorial piece; AI engines drawing from news aggregators and industry press would rarely encounter this company (L4); Zero visible monitoring of AI or answer engine citation — the company has no apparent awareness of whether or how it appears in AI-generated answers (L5). Top fixes: Secure 3-5 founder interviews or guest bylines on independent small-business or entrepreneurship outlets in; Claim and fully build out a Crunchbase profile, and verify the Google Business Profile so a Knowledge Panel c; Add an FAQ page with schema markup to the website, built around the specific questions small business own.</t>
  </si>
  <si>
    <t xml:space="preserve">Gaps: No independent editorial coverage anywhere (L1); No Knowledge Panel; Crunchbase entity name mismatches public brand (L2); No FAQ sections, no named frameworks, no AI-extractable structured content (L3); Distribution limited to directories and aggregators; no trade press or news syndication (L4); No visible AI-citation or search-visibility monitoring whatsoever (L5). Top fixes: Secure one published founder interview or byline in an independent outlet covering business process automa; Fix the Crunchbase entity so it matches the public brand name and add Max Gontar as a named founder with a; Add an FAQ section with structured markup to at least two high-traffic service pages on codysolutions.com.</t>
  </si>
  <si>
    <t xml:space="preserve">Gaps: No journalist-authored profile of the company entity; all media is founder-bylined content or passing citations, not coverage of the business (L1); Inconsistent location data across sources and no Knowledge Panel or Crunchbase profile (L2); No FAQ sections, named frameworks, or direct-answer structured content on the core domain (L3); Core company domain has minimal distribution footprint; earned reach lives on the founder's blog, not the business domain (L4); No AI visibility or citation monitoring activity detected (L5). Top fixes: Pitch one journalist-authored profile of the company to a leadership or HR trade outlet; Standardize the company address and entity name across all directory listings and claim a Crunchbase profile; Add a structured FAQ and a named methodology section directly to businessconsultingsolutionsllc.com.</t>
  </si>
  <si>
    <t xml:space="preserve">Gaps: Thin independent editorial coverage; the only true third-party interview is from 2021 and Timi Okah has not been featured in trade press, bylines, or founder profiles since (L1); No Google Knowledge Panel; conflicting founding-year and name variants across aggregators create entity disambiguation risk for AI engines (L2); No FAQ sections, no schema markup, no named frameworks — the site gives AI engines almost nothing machine-readable to extract and cite (L3); Distribution is largely confined to the Kingsway corporate orbit and data aggregators; absent from accounting and finance trade press that AI engines trust most for this category (L4); No visible monitoring of AI citation or search visibility whatsoever (L5). Top fixes: Build and publish a structured FAQ page targeting the exact questions startup CFOs ask when evaluating out; Secure one original founder or CEO profile in an independent accounting or startup finance trade publication.</t>
  </si>
  <si>
    <t xml:space="preserve">Gaps: No trade press or industry-press coverage; all independent coverage is concentrated in the ETA/search-fund podcast niche, not the small-business accounting audience the firm serves (L1); No Knowledge Panel and likely no schema markup, which leaves AI engines without a verified, machine-readable entity anchor to attach coverage and citations to (L2); Almost no content on the site is formatted for AI extraction — no FAQ schema, no direct-answer blocks, no named/defined frameworks — so AI engines have little structured material to quote or cite even when they find the site (L3); Absent from the trade and industry press sources (accounting journals, small-business media) that AI engines weight heavily when answering queries about bookkeeping and tax services (L4); No monitoring means no feedback loop — the firm cannot know whether it is being cited, mis-described, or ignored by AI engines answering the queries its prospects are asking (L5). Top fixes: Add FAQ schema markup to the services and homepage; Claim and fully populate the Crunchbase profile with a complete organization description; Pitch one original byline or expert-source quote to a small-business accounting trade outlet.</t>
  </si>
  <si>
    <t xml:space="preserve">Gaps: Only one independent editorial placement; all other coverage is self-issued PR wire (L1); No confirmed Google Knowledge Panel; schema markup status unknown (L2); No named proprietary framework or AI-extraction-optimized structured content beyond basic FAQ (L3); Thin backlink diversity; no presence in accounting trade press or major startup editorial outlets (L4); No evidence of any AI visibility or citation monitoring practice (L5). Top fixes: Pursue byline placements in accounting and startup trade outlets where CoCountant's 'controller-led' position; Add Organization and Service schema markup to the cocountant.com homepage and key service pages to giv; Define and publish the 'Controller-Led Bookkeeping' framework as a named, standalone reference page struct.</t>
  </si>
  <si>
    <t xml:space="preserve">Gaps: No earned media of any kind — independent or affiliated (L1); Inconsistent legal name across data sources; no confirmed Knowledge Panel or schema markup (L2); FAQ exists but no named frameworks, defined terms, or AI-extractable structured content beyond basic Q&amp;A (L3); Indexed only on data-aggregator sites; absent from news aggregators and industry press AI engines rely on (L4); No AI visibility monitoring of any kind detected (L5). Top fixes: Secure one authored byline or quoted expert mention in a regional or trade publication within 90 days; Add structured FAQ schema markup to the existing FAQ content already on the site; Claim and fully complete the Google Business Profile for both the Mundelein and Grafton locations, and add t.</t>
  </si>
  <si>
    <t xml:space="preserve">Mean</t>
  </si>
  <si>
    <t xml:space="preserve">Median</t>
  </si>
  <si>
    <t xml:space="preserve">Minimum</t>
  </si>
  <si>
    <t xml:space="preserve">Maximum</t>
  </si>
  <si>
    <t xml:space="preserve">Companies scoring below 50</t>
  </si>
  <si>
    <t xml:space="preserve">Only Arketi Group (62) and Hire With Near (54) cleared 50.</t>
  </si>
  <si>
    <t xml:space="preserve">Layer scores of exactly zero</t>
  </si>
  <si>
    <t xml:space="preserve">Eleven of the thirty run no monitoring of how AI engines describe them at all.</t>
  </si>
  <si>
    <t xml:space="preserve">How the score is produced</t>
  </si>
  <si>
    <t xml:space="preserve">Each domain was audited on 17 August 2026 with the Spotlight on Startups AI Confidence Score scanner, which works from a fixed rubric per layer. The five layer scores are the auditable part of this sheet.</t>
  </si>
  <si>
    <t xml:space="preserve">The composite is not a mean</t>
  </si>
  <si>
    <t xml:space="preserve">overall_score is a weighted composite in which earned media and entity clarity carry the most weight. It is not the average of the five layer columns and cannot be reproduced from them. Where the two disagree, use the layer scores.</t>
  </si>
  <si>
    <t xml:space="preserve">What the layers are</t>
  </si>
  <si>
    <t xml:space="preserve">L1 earned media: independent third-party editorial coverage. L2 entity clarity: machine-readable identity signals, schema, knowledge panel, consistent naming. L3 citation architecture: content structured so an engine can extract an answer. L4 distribution: how widely that content is indexed and syndicated. L5 monitoring: whether the company tracks how AI engines describe it at all.</t>
  </si>
  <si>
    <t xml:space="preserve">A known limitation</t>
  </si>
  <si>
    <t xml:space="preserve">L5 monitoring sits near the floor for almost every company, mean 5.3 with eleven zeros, so it contributes little variance to the composite. A separate audit in 2026 also found that L1 gives credit for press coverage that AI engines cannot parse. That is logged as a change for the 2027 edition; the 2026 scores stand as collected and are published here unaltered.</t>
  </si>
  <si>
    <t xml:space="preserve">Every published figure, recomputed from the data in this file</t>
  </si>
  <si>
    <t xml:space="preserve">Nothing on this sheet is typed in. Every number is a formula reading the Prompt tests sheet, so if you change a row the figures move with it. Rates count Cited only; Mentioned is not a hit.</t>
  </si>
  <si>
    <t xml:space="preserve">1. The three prompt bands</t>
  </si>
  <si>
    <t xml:space="preserve">prompt band</t>
  </si>
  <si>
    <t xml:space="preserve">independent runs</t>
  </si>
  <si>
    <t xml:space="preserve">observations</t>
  </si>
  <si>
    <t xml:space="preserve">mentioned</t>
  </si>
  <si>
    <t xml:space="preserve">citation rate</t>
  </si>
  <si>
    <t xml:space="preserve">what the band is</t>
  </si>
  <si>
    <t xml:space="preserve">P1, P2 and P8. The question describes a need and names no company.</t>
  </si>
  <si>
    <t xml:space="preserve">P3 only. Names the company, but asks the engine to name others.</t>
  </si>
  <si>
    <t xml:space="preserve">P4, P5, P6 and P7. The company is in the question and the answer is about it.</t>
  </si>
  <si>
    <t xml:space="preserve">All prompts</t>
  </si>
  <si>
    <t xml:space="preserve">720 observations, 504 independent runs. Count runs, not rows: a discovery answer covers five companies at once.</t>
  </si>
  <si>
    <t xml:space="preserve">2. By prompt</t>
  </si>
  <si>
    <t xml:space="preserve">prompt</t>
  </si>
  <si>
    <t xml:space="preserve">band</t>
  </si>
  <si>
    <t xml:space="preserve">names the company</t>
  </si>
  <si>
    <t xml:space="preserve">declared type in the collection workbook</t>
  </si>
  <si>
    <t xml:space="preserve">P1 — Best companies in the category</t>
  </si>
  <si>
    <t xml:space="preserve">P2 — Who should I consider</t>
  </si>
  <si>
    <t xml:space="preserve">P3 — Alternatives to [Company]</t>
  </si>
  <si>
    <t xml:space="preserve">P4 — How does [Company] compare</t>
  </si>
  <si>
    <t xml:space="preserve">P5 — What do you know about [Company]</t>
  </si>
  <si>
    <t xml:space="preserve">P6 — Is [Company] reputable</t>
  </si>
  <si>
    <t xml:space="preserve">P7 — What is [Company] known for</t>
  </si>
  <si>
    <t xml:space="preserve">P8 — Top-rated vendors this year</t>
  </si>
  <si>
    <t xml:space="preserve">P3 and P4 carry the same declared type and differ by 30 points. Both name the company; only P3 asks the engine to name other companies, and it is the one named-company prompt answerable without citing the company at all.</t>
  </si>
  <si>
    <t xml:space="preserve">3. By engine</t>
  </si>
  <si>
    <t xml:space="preserve">discovery runs cited</t>
  </si>
  <si>
    <t xml:space="preserve">named-company cited</t>
  </si>
  <si>
    <t xml:space="preserve">named-company rate</t>
  </si>
  <si>
    <t xml:space="preserve">P3 cited</t>
  </si>
  <si>
    <t xml:space="preserve">P3 rate</t>
  </si>
  <si>
    <t xml:space="preserve">note</t>
  </si>
  <si>
    <t xml:space="preserve">18 discovery runs, none re-openable.</t>
  </si>
  <si>
    <t xml:space="preserve">18 discovery runs, all permanently re-openable.</t>
  </si>
  <si>
    <t xml:space="preserve">18 discovery runs, share ids captured but account-private.</t>
  </si>
  <si>
    <t xml:space="preserve">4. The alternatives prompt (P3) by category</t>
  </si>
  <si>
    <t xml:space="preserve">companies</t>
  </si>
  <si>
    <t xml:space="preserve">absent</t>
  </si>
  <si>
    <t xml:space="preserve">Consulting and IT services are tied at the bottom, not consulting alone. The report was corrected on 26 August to say so.</t>
  </si>
  <si>
    <t xml:space="preserve">5. The headline claims</t>
  </si>
  <si>
    <t xml:space="preserve">claim as published</t>
  </si>
  <si>
    <t xml:space="preserve">value</t>
  </si>
  <si>
    <t xml:space="preserve">how it is computed</t>
  </si>
  <si>
    <t xml:space="preserve">Independent discovery runs in which any sample company was cited</t>
  </si>
  <si>
    <t xml:space="preserve">Zero. The denominator is 54 independent runs, not 270 rows: one discovery answer covers all five companies in its category.</t>
  </si>
  <si>
    <t xml:space="preserve">Independent discovery runs</t>
  </si>
  <si>
    <t xml:space="preserve">6 categories x 3 discovery prompts x 3 engines.</t>
  </si>
  <si>
    <t xml:space="preserve">One-sided 95% upper bound on the true discovery citation rate</t>
  </si>
  <si>
    <t xml:space="preserve">With 0 hits in 54 runs the rule of three style bound is 1 minus 0.05^(1/54). The true rate could be as high as this and still produce a clean zero.</t>
  </si>
  <si>
    <t xml:space="preserve">Named-company prompts (P4 to P7)</t>
  </si>
  <si>
    <t xml:space="preserve">351 of 360. Say four prompts here, not five.</t>
  </si>
  <si>
    <t xml:space="preserve">All five prompts that name the company (P3 to P7)</t>
  </si>
  <si>
    <t xml:space="preserve">413 of 450. Use this figure only when counting prompts that merely name the company.</t>
  </si>
  <si>
    <t xml:space="preserve">Named-company excluding P7</t>
  </si>
  <si>
    <t xml:space="preserve">261 of 270, in case a reader thinks P7 presupposes the company is known.</t>
  </si>
  <si>
    <t xml:space="preserve">Engine unanimity, discovery</t>
  </si>
  <si>
    <t xml:space="preserve">Share of company-and-prompt cells in that band where all three engines returned the identical result code. From the grid in section 6.</t>
  </si>
  <si>
    <t xml:space="preserve">Engine unanimity, named-company</t>
  </si>
  <si>
    <t xml:space="preserve">Engine unanimity, alternatives prompt</t>
  </si>
  <si>
    <t xml:space="preserve">6. Engine agreement grid</t>
  </si>
  <si>
    <t xml:space="preserve">1 = all three engines returned the identical result code for that company and prompt.</t>
  </si>
  <si>
    <t xml:space="preserve">discovery (P1, P2, P8)</t>
  </si>
  <si>
    <t xml:space="preserve">alternatives (P3)</t>
  </si>
  <si>
    <t xml:space="preserve">named-company (P4 to P7)</t>
  </si>
  <si>
    <t xml:space="preserve">P1</t>
  </si>
  <si>
    <t xml:space="preserve">P2</t>
  </si>
  <si>
    <t xml:space="preserve">P3</t>
  </si>
  <si>
    <t xml:space="preserve">P4</t>
  </si>
  <si>
    <t xml:space="preserve">P5</t>
  </si>
  <si>
    <t xml:space="preserve">P6</t>
  </si>
  <si>
    <t xml:space="preserve">P7</t>
  </si>
  <si>
    <t xml:space="preserve">P8</t>
  </si>
  <si>
    <t xml:space="preserve">7. AI Confidence Score summary (17 August 2026 audit)</t>
  </si>
  <si>
    <t xml:space="preserve">measure</t>
  </si>
  <si>
    <t xml:space="preserve">overall</t>
  </si>
  <si>
    <t xml:space="preserve">earned media</t>
  </si>
  <si>
    <t xml:space="preserve">entity clarity</t>
  </si>
  <si>
    <t xml:space="preserve">citation architecture</t>
  </si>
  <si>
    <t xml:space="preserve">distribution</t>
  </si>
  <si>
    <t xml:space="preserve">monitoring</t>
  </si>
  <si>
    <t xml:space="preserve">Lowest</t>
  </si>
  <si>
    <t xml:space="preserve">Highest</t>
  </si>
  <si>
    <t xml:space="preserve">Scoring below 50</t>
  </si>
  <si>
    <t xml:space="preserve">28 of 30 score below 50. Monitoring, whether a company watches how AI engines describe it at all, is the weakest layer in the sample by a wide margin.</t>
  </si>
  <si>
    <t xml:space="preserve">8. What the data does not show</t>
  </si>
  <si>
    <t xml:space="preserve">The study set out to ask whether a company’s AI Confidence Score predicts whether AI engines cite it. On discovery prompts that question cannot be answered at all, because every company scored zero and there is no variance to explain. On the alternatives prompt there is a positive association, but at n=30 it does not reach significance and the confidence interval spans almost the whole plausible range. The result is unresolved, not null, and it is published that way. If you run this correlation yourself you will get the numbers below; please report them with the interval, not the point estimate.</t>
  </si>
  <si>
    <t xml:space="preserve">test</t>
  </si>
  <si>
    <t xml:space="preserve">coefficient</t>
  </si>
  <si>
    <t xml:space="preserve">p (two-sided)</t>
  </si>
  <si>
    <t xml:space="preserve">reading</t>
  </si>
  <si>
    <t xml:space="preserve">Pearson r: overall score vs P3 citations (0-3)</t>
  </si>
  <si>
    <t xml:space="preserve">The headline sensitivity test. Positive, and not significant at n=30.</t>
  </si>
  <si>
    <t xml:space="preserve">Spearman rho: same, on ranks</t>
  </si>
  <si>
    <t xml:space="preserve">Rank-based, so it is not driven by the two high scorers.</t>
  </si>
  <si>
    <t xml:space="preserve">Pearson r: score vs P3 citations counting Mentioned as a hit</t>
  </si>
  <si>
    <t xml:space="preserve">The looser coding. The association strengthens, which is why the coding rule is stated rather than buried.</t>
  </si>
  <si>
    <t xml:space="preserve">95% confidence interval on the Pearson r</t>
  </si>
  <si>
    <t xml:space="preserve">-0.03 to +0.62</t>
  </si>
  <si>
    <t xml:space="preserve">Reported from the audited sensitivity analysis in the report. It includes zero, so a true association of nothing is compatible with this data.</t>
  </si>
  <si>
    <t xml:space="preserve">Statistical power at the observed effect</t>
  </si>
  <si>
    <t xml:space="preserve">44%</t>
  </si>
  <si>
    <t xml:space="preserve">The study was underpowered for this question before it started. It was designed to detect a zero, and it did.</t>
  </si>
  <si>
    <t xml:space="preserve">Sample size that would resolve it</t>
  </si>
  <si>
    <t xml:space="preserve">n = 69</t>
  </si>
  <si>
    <t xml:space="preserve">The 2027 edition is designed for that.</t>
  </si>
  <si>
    <t xml:space="preserve">Founder Spotlight subgroup</t>
  </si>
  <si>
    <t xml:space="preserve">n = 4</t>
  </si>
  <si>
    <t xml:space="preserve">Too small to support any number. No comparison between profiled and non-profiled companies is published, and none should be computed from this file.</t>
  </si>
  <si>
    <t xml:space="preserve">Per-company working for section 8</t>
  </si>
  <si>
    <t xml:space="preserve">overall score</t>
  </si>
  <si>
    <t xml:space="preserve">P3 cited (0-3)</t>
  </si>
  <si>
    <t xml:space="preserve">P3 cited or mentioned</t>
  </si>
  <si>
    <t xml:space="preserve">rank of score</t>
  </si>
  <si>
    <t xml:space="preserve">rank of P3 cited</t>
  </si>
  <si>
    <t xml:space="preserve">Finding 6 working: what Perplexity offered instead</t>
  </si>
  <si>
    <t xml:space="preserve">Every firm named as a hireable provider across the 18 Perplexity discovery runs, the only subset of the study with permanent re-checkable URLs. One firm-slot per row. Inclusion rule is in the Data dictionary. Rebuilt 26 August 2026 from the source URLs; the figures published on 25 August were superseded (see Changelog).</t>
  </si>
  <si>
    <t xml:space="preserve">run_url</t>
  </si>
  <si>
    <t xml:space="preserve">QuickBooks</t>
  </si>
  <si>
    <t xml:space="preserve">no</t>
  </si>
  <si>
    <t xml:space="preserve">Xero</t>
  </si>
  <si>
    <t xml:space="preserve">Pilot</t>
  </si>
  <si>
    <t xml:space="preserve">Bookkeeper360</t>
  </si>
  <si>
    <t xml:space="preserve">Decimal</t>
  </si>
  <si>
    <t xml:space="preserve">CLA</t>
  </si>
  <si>
    <t xml:space="preserve">Baker Tilly</t>
  </si>
  <si>
    <t xml:space="preserve">Stripe</t>
  </si>
  <si>
    <t xml:space="preserve">Adyen</t>
  </si>
  <si>
    <t xml:space="preserve">Checkout.com</t>
  </si>
  <si>
    <t xml:space="preserve">Worldpay</t>
  </si>
  <si>
    <t xml:space="preserve">Airwallex</t>
  </si>
  <si>
    <t xml:space="preserve">Wise</t>
  </si>
  <si>
    <t xml:space="preserve">Corpay</t>
  </si>
  <si>
    <t xml:space="preserve">OFX</t>
  </si>
  <si>
    <t xml:space="preserve">Ramp</t>
  </si>
  <si>
    <t xml:space="preserve">Brex</t>
  </si>
  <si>
    <t xml:space="preserve">Rho</t>
  </si>
  <si>
    <t xml:space="preserve">Mercury</t>
  </si>
  <si>
    <t xml:space="preserve">Navan</t>
  </si>
  <si>
    <t xml:space="preserve">Payhawk</t>
  </si>
  <si>
    <t xml:space="preserve">SAP Concur</t>
  </si>
  <si>
    <t xml:space="preserve">Coupa</t>
  </si>
  <si>
    <t xml:space="preserve">Tipalti</t>
  </si>
  <si>
    <t xml:space="preserve">Bill</t>
  </si>
  <si>
    <t xml:space="preserve">Funding Circle</t>
  </si>
  <si>
    <t xml:space="preserve">OnDeck</t>
  </si>
  <si>
    <t xml:space="preserve">Biz2Credit</t>
  </si>
  <si>
    <t xml:space="preserve">Marqeta</t>
  </si>
  <si>
    <t xml:space="preserve">Treasury Prime</t>
  </si>
  <si>
    <t xml:space="preserve">Unit</t>
  </si>
  <si>
    <t xml:space="preserve">Salesforce</t>
  </si>
  <si>
    <t xml:space="preserve">Yooz</t>
  </si>
  <si>
    <t xml:space="preserve">Airbase</t>
  </si>
  <si>
    <t xml:space="preserve">Kyriba</t>
  </si>
  <si>
    <t xml:space="preserve">Fundbox</t>
  </si>
  <si>
    <t xml:space="preserve">Asana</t>
  </si>
  <si>
    <t xml:space="preserve">yes</t>
  </si>
  <si>
    <t xml:space="preserve">monday.com</t>
  </si>
  <si>
    <t xml:space="preserve">Smartsheet</t>
  </si>
  <si>
    <t xml:space="preserve">Wrike</t>
  </si>
  <si>
    <t xml:space="preserve">ClickUp</t>
  </si>
  <si>
    <t xml:space="preserve">Jira</t>
  </si>
  <si>
    <t xml:space="preserve">Airtable</t>
  </si>
  <si>
    <t xml:space="preserve">Teamwork.com</t>
  </si>
  <si>
    <t xml:space="preserve">Zoho Projects</t>
  </si>
  <si>
    <t xml:space="preserve">Notion</t>
  </si>
  <si>
    <t xml:space="preserve">Trello</t>
  </si>
  <si>
    <t xml:space="preserve">GitLab</t>
  </si>
  <si>
    <t xml:space="preserve">Kantata</t>
  </si>
  <si>
    <t xml:space="preserve">Paymo</t>
  </si>
  <si>
    <t xml:space="preserve">Avaza</t>
  </si>
  <si>
    <t xml:space="preserve">Businessmap</t>
  </si>
  <si>
    <t xml:space="preserve">GanttPRO</t>
  </si>
  <si>
    <t xml:space="preserve">Adobe Workfront</t>
  </si>
  <si>
    <t xml:space="preserve">McKinsey</t>
  </si>
  <si>
    <t xml:space="preserve">BCG</t>
  </si>
  <si>
    <t xml:space="preserve">Bain</t>
  </si>
  <si>
    <t xml:space="preserve">Deloitte</t>
  </si>
  <si>
    <t xml:space="preserve">Accenture</t>
  </si>
  <si>
    <t xml:space="preserve">Kearney</t>
  </si>
  <si>
    <t xml:space="preserve">Oliver Wyman</t>
  </si>
  <si>
    <t xml:space="preserve">AlixPartners</t>
  </si>
  <si>
    <t xml:space="preserve">IBM</t>
  </si>
  <si>
    <t xml:space="preserve">Capgemini</t>
  </si>
  <si>
    <t xml:space="preserve">EY</t>
  </si>
  <si>
    <t xml:space="preserve">KPMG</t>
  </si>
  <si>
    <t xml:space="preserve">PwC</t>
  </si>
  <si>
    <t xml:space="preserve">L.E.K.</t>
  </si>
  <si>
    <t xml:space="preserve">Gartner</t>
  </si>
  <si>
    <t xml:space="preserve">Roland Berger</t>
  </si>
  <si>
    <t xml:space="preserve">OC&amp;C</t>
  </si>
  <si>
    <t xml:space="preserve">Business Talent Group</t>
  </si>
  <si>
    <t xml:space="preserve">Alvarez &amp; Marsal</t>
  </si>
  <si>
    <t xml:space="preserve">Putnam Associates</t>
  </si>
  <si>
    <t xml:space="preserve">Analysis Group</t>
  </si>
  <si>
    <t xml:space="preserve">Cornerstone Research</t>
  </si>
  <si>
    <t xml:space="preserve">Bates White</t>
  </si>
  <si>
    <t xml:space="preserve">West Monroe</t>
  </si>
  <si>
    <t xml:space="preserve">Walker Sands</t>
  </si>
  <si>
    <t xml:space="preserve">PAN Communications</t>
  </si>
  <si>
    <t xml:space="preserve">Channel V Media</t>
  </si>
  <si>
    <t xml:space="preserve">Idea Grove</t>
  </si>
  <si>
    <t xml:space="preserve">Zen Media</t>
  </si>
  <si>
    <t xml:space="preserve">Crackle PR</t>
  </si>
  <si>
    <t xml:space="preserve">Siege Media</t>
  </si>
  <si>
    <t xml:space="preserve">FINN Partners</t>
  </si>
  <si>
    <t xml:space="preserve">Corporate Ink</t>
  </si>
  <si>
    <t xml:space="preserve">Airfoil Group</t>
  </si>
  <si>
    <t xml:space="preserve">RH Strategic</t>
  </si>
  <si>
    <t xml:space="preserve">Mission North</t>
  </si>
  <si>
    <t xml:space="preserve">Inkhouse</t>
  </si>
  <si>
    <t xml:space="preserve">Treble</t>
  </si>
  <si>
    <t xml:space="preserve">Directive</t>
  </si>
  <si>
    <t xml:space="preserve">Digital Third Coast</t>
  </si>
  <si>
    <t xml:space="preserve">The Square</t>
  </si>
  <si>
    <t xml:space="preserve">ManpowerGroup</t>
  </si>
  <si>
    <t xml:space="preserve">Aerotek</t>
  </si>
  <si>
    <t xml:space="preserve">Aston Carter</t>
  </si>
  <si>
    <t xml:space="preserve">TEKsystems</t>
  </si>
  <si>
    <t xml:space="preserve">Robert Walters</t>
  </si>
  <si>
    <t xml:space="preserve">Adecco</t>
  </si>
  <si>
    <t xml:space="preserve">Insight Global</t>
  </si>
  <si>
    <t xml:space="preserve">Kforce</t>
  </si>
  <si>
    <t xml:space="preserve">Aquent</t>
  </si>
  <si>
    <t xml:space="preserve">Allegis Group</t>
  </si>
  <si>
    <t xml:space="preserve">TIG</t>
  </si>
  <si>
    <t xml:space="preserve">LaSalle Network</t>
  </si>
  <si>
    <t xml:space="preserve">Acara Solutions</t>
  </si>
  <si>
    <t xml:space="preserve">Tiger Recruitment</t>
  </si>
  <si>
    <t xml:space="preserve">Magnum Hunt</t>
  </si>
  <si>
    <t xml:space="preserve">Globaltize</t>
  </si>
  <si>
    <t xml:space="preserve">OnHires</t>
  </si>
  <si>
    <t xml:space="preserve">BetterWay Devs</t>
  </si>
  <si>
    <t xml:space="preserve">ExtensisHR</t>
  </si>
  <si>
    <t xml:space="preserve">AlignHR</t>
  </si>
  <si>
    <t xml:space="preserve">Robert Half</t>
  </si>
  <si>
    <t xml:space="preserve">Korn Ferry</t>
  </si>
  <si>
    <t xml:space="preserve">Randstad</t>
  </si>
  <si>
    <t xml:space="preserve">Hays</t>
  </si>
  <si>
    <t xml:space="preserve">Kelly</t>
  </si>
  <si>
    <t xml:space="preserve">Corporate Technologies</t>
  </si>
  <si>
    <t xml:space="preserve">Affinity MSP</t>
  </si>
  <si>
    <t xml:space="preserve">Miles IT</t>
  </si>
  <si>
    <t xml:space="preserve">Total Networks</t>
  </si>
  <si>
    <t xml:space="preserve">Infrassist</t>
  </si>
  <si>
    <t xml:space="preserve">Atlas Systems</t>
  </si>
  <si>
    <t xml:space="preserve">NetMagic</t>
  </si>
  <si>
    <t xml:space="preserve">Atos</t>
  </si>
  <si>
    <t xml:space="preserve">Tata Consultancy Services</t>
  </si>
  <si>
    <t xml:space="preserve">Infosys</t>
  </si>
  <si>
    <t xml:space="preserve">Corsica Technologies</t>
  </si>
  <si>
    <t xml:space="preserve">NexusTek</t>
  </si>
  <si>
    <t xml:space="preserve">Thrive NextGen</t>
  </si>
  <si>
    <t xml:space="preserve">Concentration by category (live formulas)</t>
  </si>
  <si>
    <t xml:space="preserve">firm-slots</t>
  </si>
  <si>
    <t xml:space="preserve">distinct firms</t>
  </si>
  <si>
    <t xml:space="preserve">named in all 3</t>
  </si>
  <si>
    <t xml:space="preserve">share of slots</t>
  </si>
  <si>
    <t xml:space="preserve">Study-wide</t>
  </si>
  <si>
    <t xml:space="preserve">Study-wide distinct is below the sum of the category counts because Accenture, Deloitte, IBM and Capgemini are each offered in two different categories.</t>
  </si>
  <si>
    <t xml:space="preserve">How the zero was tested</t>
  </si>
  <si>
    <t xml:space="preserve">A finding of zero is the easiest kind to get wrong, because a matcher that misses a name produces exactly the result the author was hoping for. This is what was done to try to break it.</t>
  </si>
  <si>
    <t xml:space="preserve">Method</t>
  </si>
  <si>
    <t xml:space="preserve">Every discovery answer was scanned in full against all 30 company names plus 26 additional tokens (trading names, hyphen and spacing variants, and the distinctive word in each name), using whitespace-bounded normalised matching rather than a plain substring test.</t>
  </si>
  <si>
    <t xml:space="preserve">Coverage</t>
  </si>
  <si>
    <t xml:space="preserve">36 of the 54 independent discovery runs were verified against complete source text. The 18 Perplexity runs were re-opened at their permanent URLs and re-scanned twice, on 20 and 26 August. Gemini’s 18 were scanned the same way at collection. ChatGPT’s 18 cannot be re-opened, so they were checked against the excerpts recorded at collection. That split is a limitation and is stated in the report.</t>
  </si>
  <si>
    <t xml:space="preserve">Result</t>
  </si>
  <si>
    <t xml:space="preserve">Zero matches, both times, on every run.</t>
  </si>
  <si>
    <t xml:space="preserve">False positive caught 1</t>
  </si>
  <si>
    <t xml:space="preserve">"Arketi" fires inside the word "marketing". A plain substring test would have reported the PR company Arketi Group as cited in runs where it was never named.</t>
  </si>
  <si>
    <t xml:space="preserve">False positive caught 2</t>
  </si>
  <si>
    <t xml:space="preserve">"Out of the box" fires on the phrase "not a traditional end-to-end PMO platform out of the box", in the SaaS P1 answer. The sample company Out of the Box Advisors is a consulting firm and was not named.</t>
  </si>
  <si>
    <t xml:space="preserve">False negative caught</t>
  </si>
  <si>
    <t xml:space="preserve">"H2R-Solutions" is written with a hyphen. A matcher tokenising on punctuation splits it and misses the company where an engine writes it differently.</t>
  </si>
  <si>
    <t xml:space="preserve">What this does not prove</t>
  </si>
  <si>
    <t xml:space="preserve">That these companies are invisible to AI in general. It shows what three engines returned for eighteen specific questions on two days in August 2026. Re-running the same prompts is the way to dispute it, and the prompts are in this file.</t>
  </si>
  <si>
    <t xml:space="preserve">Timestamps</t>
  </si>
  <si>
    <t xml:space="preserve">The Perplexity result pages display 17 August 2026, 4:47 to 5:53 PM Pacific. The date_tested column logs 18 August because it records UTC. Both describe the same moment.</t>
  </si>
  <si>
    <t xml:space="preserve">Sanitisation</t>
  </si>
  <si>
    <t xml:space="preserve">Two edits were made to the excerpt text before publication, and nothing else: session URLs were moved into their own columns, and one internal account label was replaced with "dedicated test account". No excerpt was shortened, reworded or reordered.</t>
  </si>
  <si>
    <t xml:space="preserve">Corrections</t>
  </si>
  <si>
    <t xml:space="preserve">The observations in this file have not changed since collection. What changed is the analysis written on top of them, and this is the record of it.</t>
  </si>
  <si>
    <t xml:space="preserve">where</t>
  </si>
  <si>
    <t xml:space="preserve">what was published</t>
  </si>
  <si>
    <t xml:space="preserve">what it says now</t>
  </si>
  <si>
    <t xml:space="preserve">2026-08-26</t>
  </si>
  <si>
    <t xml:space="preserve">Finding 6, firm count</t>
  </si>
  <si>
    <t xml:space="preserve">Perplexity named 126 distinct firms across the 18 discovery runs.</t>
  </si>
  <si>
    <t xml:space="preserve">133 distinct firms. The rebuild from the source URLs found seven more.</t>
  </si>
  <si>
    <t xml:space="preserve">Finding 6, financial services</t>
  </si>
  <si>
    <t xml:space="preserve">B2B financial services returned 35 distinct firms across three prompts with no overlap at all.</t>
  </si>
  <si>
    <t xml:space="preserve">36 distinct firms, and the firms that did recur appeared in two of the three runs. "No overlap at all" was false and checkable in thirty seconds at a URL the report itself supplies. Seven firms repeat: Stripe, Adyen, Ramp, Brex, Navan, SAP Concur and Coupa. The claim the finding actually needs is that no firm survived all three rephrasings, which is true.</t>
  </si>
  <si>
    <t xml:space="preserve">Finding 6, project management</t>
  </si>
  <si>
    <t xml:space="preserve">Five vendors took 65% of recommendation slots.</t>
  </si>
  <si>
    <t xml:space="preserve">Six vendors take 56%. monday.com was missed because one answer writes "monday Work Management" and another writes "monday.com".</t>
  </si>
  <si>
    <t xml:space="preserve">Finding 6, consulting</t>
  </si>
  <si>
    <t xml:space="preserve">Seven firms took 52%.</t>
  </si>
  <si>
    <t xml:space="preserve">Eight firms take 55%. L.E.K. was missed: "LEK" in two runs, "L.E.K. Consulting" in the third.</t>
  </si>
  <si>
    <t xml:space="preserve">What we cannot tell you</t>
  </si>
  <si>
    <t xml:space="preserve">Project-management software has the most locked recommendation set of any category we tested.</t>
  </si>
  <si>
    <t xml:space="preserve">Removed. At 56% against 55% the two locked categories are tied, so the superlative does not hold. The point the paragraph needed survives: near-identical concentration, opposite outcomes.</t>
  </si>
  <si>
    <t xml:space="preserve">Consulting performed worst on comparison prompts (47%).</t>
  </si>
  <si>
    <t xml:space="preserve">Consulting and IT services are tied at 46.7%. The error predated publication.</t>
  </si>
  <si>
    <t xml:space="preserve">Finding 2</t>
  </si>
  <si>
    <t xml:space="preserve">P4 was described as a prompt that asks the engine to describe the company.</t>
  </si>
  <si>
    <t xml:space="preserve">P4 and P3 carry the same declared type in the collection workbook. The distinction is mechanical, not descriptive: both name the company, only P3 asks the engine to name others. No number moved.</t>
  </si>
  <si>
    <t xml:space="preserve">2026-08-29</t>
  </si>
  <si>
    <t xml:space="preserve">This dataset</t>
  </si>
  <si>
    <t xml:space="preserve">Internal tracker column headed "SoS Managed?" marked four companies Yes.</t>
  </si>
  <si>
    <t xml:space="preserve">Replaced with sos_relationship, which distinguishes the three editorial-only founder profiles from the one company that is also a paying client of Kell Web Solutions, Inc.</t>
  </si>
</sst>
</file>

<file path=xl/styles.xml><?xml version="1.0" encoding="utf-8"?>
<styleSheet xmlns="http://schemas.openxmlformats.org/spreadsheetml/2006/main">
  <numFmts count="6">
    <numFmt numFmtId="164" formatCode="General"/>
    <numFmt numFmtId="165" formatCode="0.0"/>
    <numFmt numFmtId="166" formatCode="0"/>
    <numFmt numFmtId="167" formatCode="0.0%"/>
    <numFmt numFmtId="168" formatCode="0.000"/>
    <numFmt numFmtId="169" formatCode="0%"/>
  </numFmts>
  <fonts count="15">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11"/>
      <color rgb="FF595959"/>
      <name val="Arial"/>
      <family val="0"/>
      <charset val="1"/>
    </font>
    <font>
      <b val="true"/>
      <sz val="10"/>
      <name val="Arial"/>
      <family val="0"/>
      <charset val="1"/>
    </font>
    <font>
      <sz val="10"/>
      <name val="Arial"/>
      <family val="0"/>
      <charset val="1"/>
    </font>
    <font>
      <b val="true"/>
      <sz val="11"/>
      <color rgb="FF1F3864"/>
      <name val="Arial"/>
      <family val="0"/>
      <charset val="1"/>
    </font>
    <font>
      <b val="true"/>
      <sz val="10"/>
      <color rgb="FFFFFFFF"/>
      <name val="Arial"/>
      <family val="0"/>
      <charset val="1"/>
    </font>
    <font>
      <b val="true"/>
      <sz val="14"/>
      <color rgb="FF1F3864"/>
      <name val="Arial"/>
      <family val="0"/>
      <charset val="1"/>
    </font>
    <font>
      <i val="true"/>
      <sz val="10"/>
      <color rgb="FF595959"/>
      <name val="Arial"/>
      <family val="0"/>
      <charset val="1"/>
    </font>
    <font>
      <i val="true"/>
      <sz val="9"/>
      <color rgb="FF595959"/>
      <name val="Arial"/>
      <family val="0"/>
      <charset val="1"/>
    </font>
    <font>
      <sz val="9"/>
      <color rgb="FF595959"/>
      <name val="Arial"/>
      <family val="0"/>
      <charset val="1"/>
    </font>
    <font>
      <b val="true"/>
      <sz val="10"/>
      <color rgb="FF1F3864"/>
      <name val="Arial"/>
      <family val="0"/>
      <charset val="1"/>
    </font>
  </fonts>
  <fills count="3">
    <fill>
      <patternFill patternType="none"/>
    </fill>
    <fill>
      <patternFill patternType="gray125"/>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left"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top"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5" fontId="6"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left" vertical="center"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true" applyProtection="false">
      <alignment horizontal="center" vertical="top" textRotation="0" wrapText="false" indent="0" shrinkToFit="false"/>
      <protection locked="true" hidden="false"/>
    </xf>
    <xf numFmtId="167" fontId="7" fillId="0" borderId="1" xfId="0" applyFont="true" applyBorder="true" applyAlignment="true" applyProtection="false">
      <alignment horizontal="center" vertical="top" textRotation="0" wrapText="false" indent="0" shrinkToFit="false"/>
      <protection locked="true" hidden="false"/>
    </xf>
    <xf numFmtId="164" fontId="6" fillId="0" borderId="1" xfId="0" applyFont="true" applyBorder="true" applyAlignment="true" applyProtection="false">
      <alignment horizontal="general" vertical="top" textRotation="0" wrapText="false" indent="0" shrinkToFit="false"/>
      <protection locked="true" hidden="false"/>
    </xf>
    <xf numFmtId="166" fontId="6" fillId="0" borderId="1" xfId="0" applyFont="true" applyBorder="true" applyAlignment="true" applyProtection="false">
      <alignment horizontal="center" vertical="top" textRotation="0" wrapText="false" indent="0" shrinkToFit="false"/>
      <protection locked="true" hidden="false"/>
    </xf>
    <xf numFmtId="167" fontId="6" fillId="0" borderId="1" xfId="0" applyFont="true" applyBorder="true" applyAlignment="true" applyProtection="false">
      <alignment horizontal="center" vertical="top"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7" fontId="7" fillId="0"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6" fontId="6" fillId="0" borderId="1" xfId="0" applyFont="true" applyBorder="true" applyAlignment="true" applyProtection="false">
      <alignment horizontal="center"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7" fontId="6" fillId="0" borderId="1"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left" vertical="bottom" textRotation="0" wrapText="false" indent="0" shrinkToFit="false"/>
      <protection locked="true" hidden="false"/>
    </xf>
    <xf numFmtId="164" fontId="9" fillId="2"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9" fillId="2" borderId="1" xfId="0" applyFont="true" applyBorder="true" applyAlignment="true" applyProtection="false">
      <alignment horizontal="left" vertical="bottom" textRotation="0" wrapText="true" indent="0" shrinkToFit="false"/>
      <protection locked="true" hidden="false"/>
    </xf>
    <xf numFmtId="164" fontId="9" fillId="2" borderId="1" xfId="0" applyFont="true" applyBorder="true" applyAlignment="true" applyProtection="false">
      <alignment horizontal="center" vertical="bottom" textRotation="0" wrapText="true" indent="0" shrinkToFit="false"/>
      <protection locked="true" hidden="false"/>
    </xf>
    <xf numFmtId="165" fontId="7"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8" fontId="6" fillId="0" borderId="1" xfId="0" applyFont="true" applyBorder="true" applyAlignment="true" applyProtection="false">
      <alignment horizontal="center"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9" fontId="7" fillId="0" borderId="1" xfId="0" applyFont="true" applyBorder="true" applyAlignment="true" applyProtection="false">
      <alignment horizontal="center" vertical="top" textRotation="0" wrapText="false" indent="0" shrinkToFit="false"/>
      <protection locked="true" hidden="false"/>
    </xf>
    <xf numFmtId="166" fontId="6" fillId="0" borderId="0" xfId="0" applyFont="true" applyBorder="false" applyAlignment="tru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B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26"/>
    <col collapsed="false" customWidth="true" hidden="false" outlineLevel="0" max="2" min="2" style="1" width="112"/>
  </cols>
  <sheetData>
    <row r="1" customFormat="false" ht="21.75" hidden="false" customHeight="true" outlineLevel="0" collapsed="false">
      <c r="A1" s="2" t="s">
        <v>0</v>
      </c>
    </row>
    <row r="2" customFormat="false" ht="15.75" hidden="false" customHeight="true" outlineLevel="0" collapsed="false">
      <c r="A2" s="3" t="s">
        <v>1</v>
      </c>
    </row>
    <row r="4" customFormat="false" ht="15" hidden="false" customHeight="true" outlineLevel="0" collapsed="false">
      <c r="A4" s="4" t="s">
        <v>2</v>
      </c>
      <c r="B4" s="5" t="s">
        <v>3</v>
      </c>
    </row>
    <row r="5" customFormat="false" ht="15" hidden="false" customHeight="true" outlineLevel="0" collapsed="false">
      <c r="A5" s="4" t="s">
        <v>4</v>
      </c>
      <c r="B5" s="5" t="s">
        <v>5</v>
      </c>
    </row>
    <row r="6" customFormat="false" ht="15" hidden="false" customHeight="true" outlineLevel="0" collapsed="false">
      <c r="A6" s="4" t="s">
        <v>6</v>
      </c>
      <c r="B6" s="5" t="s">
        <v>7</v>
      </c>
    </row>
    <row r="7" customFormat="false" ht="15" hidden="false" customHeight="true" outlineLevel="0" collapsed="false">
      <c r="A7" s="4" t="s">
        <v>8</v>
      </c>
      <c r="B7" s="5" t="s">
        <v>9</v>
      </c>
    </row>
    <row r="8" customFormat="false" ht="15" hidden="false" customHeight="true" outlineLevel="0" collapsed="false">
      <c r="A8" s="4" t="s">
        <v>10</v>
      </c>
      <c r="B8" s="5" t="s">
        <v>11</v>
      </c>
    </row>
    <row r="9" customFormat="false" ht="15" hidden="false" customHeight="true" outlineLevel="0" collapsed="false">
      <c r="A9" s="4" t="s">
        <v>12</v>
      </c>
      <c r="B9" s="5" t="s">
        <v>13</v>
      </c>
    </row>
    <row r="10" customFormat="false" ht="15" hidden="false" customHeight="true" outlineLevel="0" collapsed="false">
      <c r="A10" s="6" t="s">
        <v>14</v>
      </c>
      <c r="B10" s="5" t="s">
        <v>15</v>
      </c>
    </row>
    <row r="11" customFormat="false" ht="27.75" hidden="false" customHeight="true" outlineLevel="0" collapsed="false">
      <c r="A11" s="4" t="s">
        <v>16</v>
      </c>
      <c r="B11" s="5" t="s">
        <v>17</v>
      </c>
    </row>
    <row r="12" customFormat="false" ht="23.85" hidden="false" customHeight="false" outlineLevel="0" collapsed="false">
      <c r="A12" s="4" t="s">
        <v>18</v>
      </c>
      <c r="B12" s="5" t="s">
        <v>19</v>
      </c>
    </row>
    <row r="13" customFormat="false" ht="15" hidden="false" customHeight="true" outlineLevel="0" collapsed="false"/>
    <row r="14" customFormat="false" ht="40.5" hidden="false" customHeight="true" outlineLevel="0" collapsed="false">
      <c r="A14" s="7" t="s">
        <v>20</v>
      </c>
    </row>
    <row r="15" customFormat="false" ht="40.5" hidden="false" customHeight="true" outlineLevel="0" collapsed="false">
      <c r="A15" s="4"/>
      <c r="B15" s="5" t="s">
        <v>21</v>
      </c>
    </row>
    <row r="16" customFormat="false" ht="35.05" hidden="false" customHeight="false" outlineLevel="0" collapsed="false">
      <c r="A16" s="4"/>
      <c r="B16" s="5" t="s">
        <v>22</v>
      </c>
    </row>
    <row r="17" customFormat="false" ht="15" hidden="false" customHeight="true" outlineLevel="0" collapsed="false"/>
    <row r="18" customFormat="false" ht="15" hidden="false" customHeight="true" outlineLevel="0" collapsed="false">
      <c r="A18" s="7" t="s">
        <v>23</v>
      </c>
    </row>
    <row r="19" customFormat="false" ht="15" hidden="false" customHeight="true" outlineLevel="0" collapsed="false">
      <c r="A19" s="4" t="s">
        <v>24</v>
      </c>
      <c r="B19" s="5" t="s">
        <v>25</v>
      </c>
    </row>
    <row r="20" customFormat="false" ht="15" hidden="false" customHeight="true" outlineLevel="0" collapsed="false">
      <c r="A20" s="4" t="s">
        <v>26</v>
      </c>
      <c r="B20" s="5" t="s">
        <v>27</v>
      </c>
    </row>
    <row r="21" customFormat="false" ht="15" hidden="false" customHeight="true" outlineLevel="0" collapsed="false">
      <c r="A21" s="4" t="s">
        <v>28</v>
      </c>
      <c r="B21" s="5" t="s">
        <v>29</v>
      </c>
    </row>
    <row r="22" customFormat="false" ht="15" hidden="false" customHeight="true" outlineLevel="0" collapsed="false">
      <c r="A22" s="4" t="s">
        <v>30</v>
      </c>
      <c r="B22" s="5" t="s">
        <v>31</v>
      </c>
    </row>
    <row r="23" customFormat="false" ht="15" hidden="false" customHeight="true" outlineLevel="0" collapsed="false">
      <c r="A23" s="4" t="s">
        <v>32</v>
      </c>
      <c r="B23" s="5" t="s">
        <v>33</v>
      </c>
    </row>
    <row r="24" customFormat="false" ht="15" hidden="false" customHeight="true" outlineLevel="0" collapsed="false">
      <c r="A24" s="4" t="s">
        <v>34</v>
      </c>
      <c r="B24" s="5" t="s">
        <v>35</v>
      </c>
    </row>
    <row r="25" customFormat="false" ht="15" hidden="false" customHeight="true" outlineLevel="0" collapsed="false">
      <c r="A25" s="4" t="s">
        <v>36</v>
      </c>
      <c r="B25" s="5" t="s">
        <v>37</v>
      </c>
    </row>
    <row r="26" customFormat="false" ht="15" hidden="false" customHeight="true" outlineLevel="0" collapsed="false">
      <c r="A26" s="4" t="s">
        <v>38</v>
      </c>
      <c r="B26" s="5" t="s">
        <v>39</v>
      </c>
    </row>
    <row r="27" customFormat="false" ht="15" hidden="false" customHeight="false" outlineLevel="0" collapsed="false">
      <c r="A27" s="4" t="s">
        <v>40</v>
      </c>
      <c r="B27" s="5" t="s">
        <v>41</v>
      </c>
    </row>
    <row r="28" customFormat="false" ht="27.75" hidden="false" customHeight="true" outlineLevel="0" collapsed="false">
      <c r="A28" s="6" t="s">
        <v>42</v>
      </c>
      <c r="B28" s="5" t="s">
        <v>43</v>
      </c>
    </row>
    <row r="29" customFormat="false" ht="15" hidden="false" customHeight="true" outlineLevel="0" collapsed="false"/>
    <row r="30" customFormat="false" ht="15" hidden="false" customHeight="true" outlineLevel="0" collapsed="false">
      <c r="A30" s="7" t="s">
        <v>44</v>
      </c>
    </row>
    <row r="31" customFormat="false" ht="15" hidden="false" customHeight="true" outlineLevel="0" collapsed="false">
      <c r="A31" s="8" t="s">
        <v>45</v>
      </c>
      <c r="B31" s="9" t="n">
        <f aca="false">COUNTA('Prompt tests'!A2:A100000)</f>
        <v>720</v>
      </c>
    </row>
    <row r="32" customFormat="false" ht="15" hidden="false" customHeight="true" outlineLevel="0" collapsed="false">
      <c r="A32" s="8" t="s">
        <v>46</v>
      </c>
      <c r="B32" s="9" t="n">
        <f aca="false">SUMPRODUCT(1/COUNTIF('Prompt tests'!B2:B721,'Prompt tests'!B2:B721))</f>
        <v>30</v>
      </c>
    </row>
    <row r="33" customFormat="false" ht="15" hidden="false" customHeight="true" outlineLevel="0" collapsed="false">
      <c r="A33" s="8" t="s">
        <v>47</v>
      </c>
      <c r="B33" s="9" t="n">
        <f aca="false">SUMPRODUCT(1/COUNTIF('Prompt tests'!N2:N721,'Prompt tests'!N2:N721))</f>
        <v>504</v>
      </c>
    </row>
    <row r="34" customFormat="false" ht="15" hidden="false" customHeight="true" outlineLevel="0" collapsed="false">
      <c r="A34" s="8" t="s">
        <v>48</v>
      </c>
      <c r="B34" s="9" t="n">
        <f aca="false">COUNTIF('Prompt tests'!K2:K721,"Cited")</f>
        <v>413</v>
      </c>
    </row>
    <row r="35" customFormat="false" ht="15" hidden="false" customHeight="true" outlineLevel="0" collapsed="false">
      <c r="A35" s="8" t="s">
        <v>49</v>
      </c>
      <c r="B35" s="9" t="n">
        <f aca="false">COUNTIF('Prompt tests'!K2:K721,"Mentioned")</f>
        <v>12</v>
      </c>
    </row>
    <row r="36" customFormat="false" ht="15" hidden="false" customHeight="false" outlineLevel="0" collapsed="false">
      <c r="A36" s="8" t="s">
        <v>50</v>
      </c>
      <c r="B36" s="9" t="n">
        <f aca="false">COUNTIF('Prompt tests'!K2:K721,"Absent")</f>
        <v>295</v>
      </c>
    </row>
    <row r="37" customFormat="false" ht="15" hidden="false" customHeight="true" outlineLevel="0" collapsed="false">
      <c r="A37" s="8" t="s">
        <v>51</v>
      </c>
      <c r="B37" s="9" t="n">
        <f aca="false">SUMPRODUCT(('Prompt tests'!P2:P721&lt;&gt;"")/COUNTIF('Prompt tests'!P2:P721,'Prompt tests'!P2:P721&amp;""))</f>
        <v>168</v>
      </c>
    </row>
    <row r="38" customFormat="false" ht="40.5" hidden="false" customHeight="true" outlineLevel="0" collapsed="false"/>
    <row r="39" customFormat="false" ht="27.75" hidden="false" customHeight="true" outlineLevel="0" collapsed="false">
      <c r="A39" s="7" t="s">
        <v>52</v>
      </c>
    </row>
    <row r="40" customFormat="false" ht="15" hidden="false" customHeight="true" outlineLevel="0" collapsed="false">
      <c r="A40" s="4"/>
      <c r="B40" s="5" t="s">
        <v>53</v>
      </c>
    </row>
    <row r="41" customFormat="false" ht="40.5" hidden="false" customHeight="true" outlineLevel="0" collapsed="false">
      <c r="A41" s="4"/>
      <c r="B41" s="5" t="s">
        <v>54</v>
      </c>
    </row>
    <row r="42" customFormat="false" ht="40.5" hidden="false" customHeight="true" outlineLevel="0" collapsed="false">
      <c r="A42" s="4"/>
      <c r="B42" s="5" t="s">
        <v>55</v>
      </c>
    </row>
    <row r="43" customFormat="false" ht="23.85" hidden="false" customHeight="false" outlineLevel="0" collapsed="false">
      <c r="A43" s="4"/>
      <c r="B43" s="5" t="s">
        <v>56</v>
      </c>
    </row>
    <row r="44" customFormat="false" ht="35.05" hidden="false" customHeight="false" outlineLevel="0" collapsed="false">
      <c r="A44" s="4"/>
      <c r="B44" s="5" t="s">
        <v>57</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D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22"/>
    <col collapsed="false" customWidth="true" hidden="false" outlineLevel="0" max="2" min="2" style="1" width="26"/>
    <col collapsed="false" customWidth="true" hidden="false" outlineLevel="0" max="3" min="3" style="1" width="12"/>
    <col collapsed="false" customWidth="true" hidden="false" outlineLevel="0" max="4" min="4" style="1" width="82"/>
  </cols>
  <sheetData>
    <row r="1" customFormat="false" ht="30" hidden="false" customHeight="true" outlineLevel="0" collapsed="false">
      <c r="A1" s="10" t="s">
        <v>58</v>
      </c>
      <c r="B1" s="10" t="s">
        <v>59</v>
      </c>
      <c r="C1" s="10" t="s">
        <v>60</v>
      </c>
      <c r="D1" s="10" t="s">
        <v>61</v>
      </c>
    </row>
    <row r="2" customFormat="false" ht="15" hidden="false" customHeight="true" outlineLevel="0" collapsed="false">
      <c r="A2" s="11" t="s">
        <v>26</v>
      </c>
      <c r="B2" s="11" t="s">
        <v>62</v>
      </c>
      <c r="C2" s="11" t="s">
        <v>63</v>
      </c>
      <c r="D2" s="12" t="s">
        <v>64</v>
      </c>
    </row>
    <row r="3" customFormat="false" ht="27.75" hidden="false" customHeight="true" outlineLevel="0" collapsed="false">
      <c r="A3" s="11" t="s">
        <v>26</v>
      </c>
      <c r="B3" s="11" t="s">
        <v>65</v>
      </c>
      <c r="C3" s="11" t="s">
        <v>66</v>
      </c>
      <c r="D3" s="12" t="s">
        <v>67</v>
      </c>
    </row>
    <row r="4" customFormat="false" ht="15" hidden="false" customHeight="true" outlineLevel="0" collapsed="false">
      <c r="A4" s="11" t="s">
        <v>26</v>
      </c>
      <c r="B4" s="11" t="s">
        <v>68</v>
      </c>
      <c r="C4" s="11" t="s">
        <v>66</v>
      </c>
      <c r="D4" s="12" t="s">
        <v>69</v>
      </c>
    </row>
    <row r="5" customFormat="false" ht="27.75" hidden="false" customHeight="true" outlineLevel="0" collapsed="false">
      <c r="A5" s="11" t="s">
        <v>26</v>
      </c>
      <c r="B5" s="11" t="s">
        <v>70</v>
      </c>
      <c r="C5" s="11" t="s">
        <v>66</v>
      </c>
      <c r="D5" s="12" t="s">
        <v>71</v>
      </c>
    </row>
    <row r="6" customFormat="false" ht="15" hidden="false" customHeight="true" outlineLevel="0" collapsed="false">
      <c r="A6" s="11" t="s">
        <v>26</v>
      </c>
      <c r="B6" s="11" t="s">
        <v>72</v>
      </c>
      <c r="C6" s="11" t="s">
        <v>63</v>
      </c>
      <c r="D6" s="12" t="s">
        <v>73</v>
      </c>
    </row>
    <row r="7" customFormat="false" ht="40.5" hidden="false" customHeight="true" outlineLevel="0" collapsed="false">
      <c r="A7" s="11" t="s">
        <v>26</v>
      </c>
      <c r="B7" s="11" t="s">
        <v>74</v>
      </c>
      <c r="C7" s="11" t="s">
        <v>66</v>
      </c>
      <c r="D7" s="12" t="s">
        <v>75</v>
      </c>
    </row>
    <row r="8" customFormat="false" ht="40.5" hidden="false" customHeight="true" outlineLevel="0" collapsed="false">
      <c r="A8" s="11" t="s">
        <v>26</v>
      </c>
      <c r="B8" s="11" t="s">
        <v>76</v>
      </c>
      <c r="C8" s="11" t="s">
        <v>66</v>
      </c>
      <c r="D8" s="12" t="s">
        <v>77</v>
      </c>
    </row>
    <row r="9" customFormat="false" ht="27.75" hidden="false" customHeight="true" outlineLevel="0" collapsed="false">
      <c r="A9" s="11" t="s">
        <v>26</v>
      </c>
      <c r="B9" s="11" t="s">
        <v>78</v>
      </c>
      <c r="C9" s="11" t="s">
        <v>79</v>
      </c>
      <c r="D9" s="12" t="s">
        <v>80</v>
      </c>
    </row>
    <row r="10" customFormat="false" ht="27.75" hidden="false" customHeight="true" outlineLevel="0" collapsed="false">
      <c r="A10" s="11" t="s">
        <v>26</v>
      </c>
      <c r="B10" s="11" t="s">
        <v>81</v>
      </c>
      <c r="C10" s="11" t="s">
        <v>66</v>
      </c>
      <c r="D10" s="12" t="s">
        <v>82</v>
      </c>
    </row>
    <row r="11" customFormat="false" ht="27.75" hidden="false" customHeight="true" outlineLevel="0" collapsed="false">
      <c r="A11" s="11" t="s">
        <v>26</v>
      </c>
      <c r="B11" s="11" t="s">
        <v>83</v>
      </c>
      <c r="C11" s="11" t="s">
        <v>66</v>
      </c>
      <c r="D11" s="12" t="s">
        <v>84</v>
      </c>
    </row>
    <row r="12" customFormat="false" ht="52.5" hidden="false" customHeight="true" outlineLevel="0" collapsed="false">
      <c r="A12" s="11" t="s">
        <v>26</v>
      </c>
      <c r="B12" s="11" t="s">
        <v>85</v>
      </c>
      <c r="C12" s="11" t="s">
        <v>66</v>
      </c>
      <c r="D12" s="12" t="s">
        <v>86</v>
      </c>
    </row>
    <row r="13" customFormat="false" ht="27.75" hidden="false" customHeight="true" outlineLevel="0" collapsed="false">
      <c r="A13" s="11" t="s">
        <v>26</v>
      </c>
      <c r="B13" s="11" t="s">
        <v>87</v>
      </c>
      <c r="C13" s="11" t="s">
        <v>88</v>
      </c>
      <c r="D13" s="12" t="s">
        <v>89</v>
      </c>
    </row>
    <row r="14" customFormat="false" ht="27.75" hidden="false" customHeight="true" outlineLevel="0" collapsed="false">
      <c r="A14" s="11" t="s">
        <v>26</v>
      </c>
      <c r="B14" s="11" t="s">
        <v>90</v>
      </c>
      <c r="C14" s="11" t="s">
        <v>88</v>
      </c>
      <c r="D14" s="12" t="s">
        <v>91</v>
      </c>
    </row>
    <row r="15" customFormat="false" ht="52.5" hidden="false" customHeight="true" outlineLevel="0" collapsed="false">
      <c r="A15" s="11" t="s">
        <v>26</v>
      </c>
      <c r="B15" s="11" t="s">
        <v>92</v>
      </c>
      <c r="C15" s="11" t="s">
        <v>66</v>
      </c>
      <c r="D15" s="12" t="s">
        <v>93</v>
      </c>
    </row>
    <row r="16" customFormat="false" ht="52.5" hidden="false" customHeight="true" outlineLevel="0" collapsed="false">
      <c r="A16" s="11" t="s">
        <v>26</v>
      </c>
      <c r="B16" s="11" t="s">
        <v>94</v>
      </c>
      <c r="C16" s="11" t="s">
        <v>66</v>
      </c>
      <c r="D16" s="12" t="s">
        <v>95</v>
      </c>
    </row>
    <row r="17" customFormat="false" ht="40.5" hidden="false" customHeight="true" outlineLevel="0" collapsed="false">
      <c r="A17" s="11" t="s">
        <v>26</v>
      </c>
      <c r="B17" s="11" t="s">
        <v>96</v>
      </c>
      <c r="C17" s="11" t="s">
        <v>97</v>
      </c>
      <c r="D17" s="12" t="s">
        <v>98</v>
      </c>
    </row>
    <row r="18" customFormat="false" ht="40.5" hidden="false" customHeight="true" outlineLevel="0" collapsed="false">
      <c r="A18" s="11" t="s">
        <v>26</v>
      </c>
      <c r="B18" s="11" t="s">
        <v>99</v>
      </c>
      <c r="C18" s="11" t="s">
        <v>66</v>
      </c>
      <c r="D18" s="12" t="s">
        <v>100</v>
      </c>
    </row>
    <row r="19" customFormat="false" ht="27.75" hidden="false" customHeight="true" outlineLevel="0" collapsed="false">
      <c r="A19" s="11" t="s">
        <v>26</v>
      </c>
      <c r="B19" s="11" t="s">
        <v>101</v>
      </c>
      <c r="C19" s="11" t="s">
        <v>102</v>
      </c>
      <c r="D19" s="12" t="s">
        <v>103</v>
      </c>
    </row>
    <row r="20" customFormat="false" ht="15" hidden="false" customHeight="true" outlineLevel="0" collapsed="false">
      <c r="A20" s="11" t="s">
        <v>28</v>
      </c>
      <c r="B20" s="11" t="s">
        <v>104</v>
      </c>
      <c r="C20" s="11" t="s">
        <v>66</v>
      </c>
      <c r="D20" s="12" t="s">
        <v>105</v>
      </c>
    </row>
    <row r="21" customFormat="false" ht="27.75" hidden="false" customHeight="true" outlineLevel="0" collapsed="false">
      <c r="A21" s="11" t="s">
        <v>28</v>
      </c>
      <c r="B21" s="11" t="s">
        <v>106</v>
      </c>
      <c r="C21" s="11" t="s">
        <v>63</v>
      </c>
      <c r="D21" s="12" t="s">
        <v>107</v>
      </c>
    </row>
    <row r="22" customFormat="false" ht="27.75" hidden="false" customHeight="true" outlineLevel="0" collapsed="false">
      <c r="A22" s="11" t="s">
        <v>28</v>
      </c>
      <c r="B22" s="11" t="s">
        <v>108</v>
      </c>
      <c r="C22" s="11" t="s">
        <v>63</v>
      </c>
      <c r="D22" s="12" t="s">
        <v>109</v>
      </c>
    </row>
    <row r="23" customFormat="false" ht="15" hidden="false" customHeight="true" outlineLevel="0" collapsed="false">
      <c r="A23" s="11" t="s">
        <v>28</v>
      </c>
      <c r="B23" s="11" t="s">
        <v>110</v>
      </c>
      <c r="C23" s="11" t="s">
        <v>66</v>
      </c>
      <c r="D23" s="12" t="s">
        <v>111</v>
      </c>
    </row>
    <row r="24" customFormat="false" ht="52.5" hidden="false" customHeight="true" outlineLevel="0" collapsed="false">
      <c r="A24" s="11" t="s">
        <v>30</v>
      </c>
      <c r="B24" s="11" t="s">
        <v>112</v>
      </c>
      <c r="C24" s="11" t="s">
        <v>66</v>
      </c>
      <c r="D24" s="12" t="s">
        <v>113</v>
      </c>
    </row>
    <row r="25" customFormat="false" ht="27.75" hidden="false" customHeight="true" outlineLevel="0" collapsed="false">
      <c r="A25" s="11" t="s">
        <v>30</v>
      </c>
      <c r="B25" s="11" t="s">
        <v>114</v>
      </c>
      <c r="C25" s="11" t="s">
        <v>66</v>
      </c>
      <c r="D25" s="12" t="s">
        <v>115</v>
      </c>
    </row>
    <row r="26" customFormat="false" ht="52.5" hidden="false" customHeight="true" outlineLevel="0" collapsed="false">
      <c r="A26" s="11" t="s">
        <v>32</v>
      </c>
      <c r="B26" s="11" t="s">
        <v>116</v>
      </c>
      <c r="C26" s="11" t="s">
        <v>117</v>
      </c>
      <c r="D26" s="12" t="s">
        <v>118</v>
      </c>
    </row>
    <row r="27" customFormat="false" ht="40.5" hidden="false" customHeight="true" outlineLevel="0" collapsed="false">
      <c r="A27" s="11" t="s">
        <v>32</v>
      </c>
      <c r="B27" s="11" t="s">
        <v>119</v>
      </c>
      <c r="C27" s="11" t="s">
        <v>117</v>
      </c>
      <c r="D27" s="12" t="s">
        <v>120</v>
      </c>
    </row>
    <row r="28" customFormat="false" ht="27.75" hidden="false" customHeight="true" outlineLevel="0" collapsed="false">
      <c r="A28" s="11" t="s">
        <v>36</v>
      </c>
      <c r="B28" s="11" t="s">
        <v>121</v>
      </c>
      <c r="C28" s="11" t="s">
        <v>66</v>
      </c>
      <c r="D28" s="12" t="s">
        <v>122</v>
      </c>
    </row>
    <row r="29" customFormat="false" ht="52.5" hidden="false" customHeight="true" outlineLevel="0" collapsed="false">
      <c r="A29" s="11" t="s">
        <v>36</v>
      </c>
      <c r="B29" s="11" t="s">
        <v>123</v>
      </c>
      <c r="C29" s="11" t="s">
        <v>66</v>
      </c>
      <c r="D29" s="12" t="s">
        <v>124</v>
      </c>
    </row>
    <row r="30" customFormat="false" ht="27.75" hidden="false" customHeight="true" outlineLevel="0" collapsed="false">
      <c r="A30" s="11" t="s">
        <v>36</v>
      </c>
      <c r="B30" s="11" t="s">
        <v>125</v>
      </c>
      <c r="C30" s="11" t="s">
        <v>126</v>
      </c>
      <c r="D30" s="12" t="s">
        <v>127</v>
      </c>
    </row>
  </sheetData>
  <autoFilter ref="A1:D30"/>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R7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3" min="3" style="1" width="26"/>
    <col collapsed="false" customWidth="true" hidden="false" outlineLevel="0" max="4" min="4" style="1" width="30"/>
    <col collapsed="false" customWidth="true" hidden="false" outlineLevel="0" max="5" min="5" style="1" width="9"/>
    <col collapsed="false" customWidth="true" hidden="false" outlineLevel="0" max="6" min="6" style="1" width="18"/>
    <col collapsed="false" customWidth="true" hidden="false" outlineLevel="0" max="7" min="7" style="1" width="20"/>
    <col collapsed="false" customWidth="true" hidden="false" outlineLevel="0" max="8" min="8" style="1" width="12"/>
    <col collapsed="false" customWidth="true" hidden="false" outlineLevel="0" max="9" min="9" style="1" width="52"/>
    <col collapsed="false" customWidth="true" hidden="false" outlineLevel="0" max="10" min="10" style="1" width="12"/>
    <col collapsed="false" customWidth="true" hidden="false" outlineLevel="0" max="11" min="11" style="1" width="11"/>
    <col collapsed="false" customWidth="true" hidden="false" outlineLevel="0" max="12" min="12" style="1" width="7"/>
    <col collapsed="false" customWidth="true" hidden="false" outlineLevel="0" max="13" min="13" style="1" width="12"/>
    <col collapsed="false" customWidth="true" hidden="false" outlineLevel="0" max="14" min="14" style="1" width="26"/>
    <col collapsed="false" customWidth="true" hidden="false" outlineLevel="0" max="15" min="15" style="1" width="70"/>
    <col collapsed="false" customWidth="true" hidden="false" outlineLevel="0" max="16" min="16" style="1" width="56"/>
    <col collapsed="false" customWidth="true" hidden="false" outlineLevel="0" max="17" min="17" style="1" width="44"/>
    <col collapsed="false" customWidth="true" hidden="false" outlineLevel="0" max="18" min="18" style="1" width="12"/>
  </cols>
  <sheetData>
    <row r="1" customFormat="false" ht="30" hidden="false" customHeight="true" outlineLevel="0" collapsed="false">
      <c r="A1" s="10" t="s">
        <v>62</v>
      </c>
      <c r="B1" s="10" t="s">
        <v>65</v>
      </c>
      <c r="C1" s="10" t="s">
        <v>68</v>
      </c>
      <c r="D1" s="10" t="s">
        <v>70</v>
      </c>
      <c r="E1" s="10" t="s">
        <v>72</v>
      </c>
      <c r="F1" s="10" t="s">
        <v>74</v>
      </c>
      <c r="G1" s="10" t="s">
        <v>76</v>
      </c>
      <c r="H1" s="10" t="s">
        <v>78</v>
      </c>
      <c r="I1" s="10" t="s">
        <v>81</v>
      </c>
      <c r="J1" s="10" t="s">
        <v>83</v>
      </c>
      <c r="K1" s="10" t="s">
        <v>85</v>
      </c>
      <c r="L1" s="10" t="s">
        <v>87</v>
      </c>
      <c r="M1" s="10" t="s">
        <v>90</v>
      </c>
      <c r="N1" s="10" t="s">
        <v>92</v>
      </c>
      <c r="O1" s="10" t="s">
        <v>94</v>
      </c>
      <c r="P1" s="10" t="s">
        <v>96</v>
      </c>
      <c r="Q1" s="10" t="s">
        <v>99</v>
      </c>
      <c r="R1" s="10" t="s">
        <v>101</v>
      </c>
    </row>
    <row r="2" customFormat="false" ht="23.25" hidden="false" customHeight="true" outlineLevel="0" collapsed="false">
      <c r="A2" s="13" t="n">
        <v>1</v>
      </c>
      <c r="B2" s="11" t="s">
        <v>128</v>
      </c>
      <c r="C2" s="11" t="s">
        <v>129</v>
      </c>
      <c r="D2" s="12" t="s">
        <v>130</v>
      </c>
      <c r="E2" s="13" t="n">
        <v>1</v>
      </c>
      <c r="F2" s="11" t="s">
        <v>131</v>
      </c>
      <c r="G2" s="11" t="s">
        <v>132</v>
      </c>
      <c r="H2" s="13" t="s">
        <v>133</v>
      </c>
      <c r="I2" s="12" t="s">
        <v>134</v>
      </c>
      <c r="J2" s="13" t="s">
        <v>135</v>
      </c>
      <c r="K2" s="13" t="s">
        <v>136</v>
      </c>
      <c r="L2" s="13" t="n">
        <f aca="false">IF(K2="Cited",1,0)</f>
        <v>0</v>
      </c>
      <c r="M2" s="13" t="n">
        <f aca="false">IF(OR(K2="Cited",K2="Mentioned"),1,0)</f>
        <v>0</v>
      </c>
      <c r="N2" s="11" t="s">
        <v>137</v>
      </c>
      <c r="O2" s="12" t="s">
        <v>138</v>
      </c>
      <c r="P2" s="11"/>
      <c r="Q2" s="12" t="s">
        <v>139</v>
      </c>
      <c r="R2" s="13" t="s">
        <v>140</v>
      </c>
    </row>
    <row r="3" customFormat="false" ht="23.25" hidden="false" customHeight="true" outlineLevel="0" collapsed="false">
      <c r="A3" s="13" t="n">
        <v>2</v>
      </c>
      <c r="B3" s="11" t="s">
        <v>128</v>
      </c>
      <c r="C3" s="11" t="s">
        <v>129</v>
      </c>
      <c r="D3" s="12" t="s">
        <v>130</v>
      </c>
      <c r="E3" s="13" t="n">
        <v>1</v>
      </c>
      <c r="F3" s="11" t="s">
        <v>131</v>
      </c>
      <c r="G3" s="11" t="s">
        <v>132</v>
      </c>
      <c r="H3" s="13" t="s">
        <v>133</v>
      </c>
      <c r="I3" s="12" t="s">
        <v>134</v>
      </c>
      <c r="J3" s="13" t="s">
        <v>141</v>
      </c>
      <c r="K3" s="13" t="s">
        <v>136</v>
      </c>
      <c r="L3" s="13" t="n">
        <f aca="false">IF(K3="Cited",1,0)</f>
        <v>0</v>
      </c>
      <c r="M3" s="13" t="n">
        <f aca="false">IF(OR(K3="Cited",K3="Mentioned"),1,0)</f>
        <v>0</v>
      </c>
      <c r="N3" s="11" t="s">
        <v>142</v>
      </c>
      <c r="O3" s="12" t="s">
        <v>143</v>
      </c>
      <c r="P3" s="11" t="s">
        <v>144</v>
      </c>
      <c r="Q3" s="12" t="s">
        <v>145</v>
      </c>
      <c r="R3" s="13" t="s">
        <v>140</v>
      </c>
    </row>
    <row r="4" customFormat="false" ht="23.25" hidden="false" customHeight="true" outlineLevel="0" collapsed="false">
      <c r="A4" s="13" t="n">
        <v>3</v>
      </c>
      <c r="B4" s="11" t="s">
        <v>128</v>
      </c>
      <c r="C4" s="11" t="s">
        <v>129</v>
      </c>
      <c r="D4" s="12" t="s">
        <v>130</v>
      </c>
      <c r="E4" s="13" t="n">
        <v>1</v>
      </c>
      <c r="F4" s="11" t="s">
        <v>131</v>
      </c>
      <c r="G4" s="11" t="s">
        <v>132</v>
      </c>
      <c r="H4" s="13" t="s">
        <v>133</v>
      </c>
      <c r="I4" s="12" t="s">
        <v>134</v>
      </c>
      <c r="J4" s="13" t="s">
        <v>146</v>
      </c>
      <c r="K4" s="13" t="s">
        <v>136</v>
      </c>
      <c r="L4" s="13" t="n">
        <f aca="false">IF(K4="Cited",1,0)</f>
        <v>0</v>
      </c>
      <c r="M4" s="13" t="n">
        <f aca="false">IF(OR(K4="Cited",K4="Mentioned"),1,0)</f>
        <v>0</v>
      </c>
      <c r="N4" s="11" t="s">
        <v>147</v>
      </c>
      <c r="O4" s="12" t="s">
        <v>148</v>
      </c>
      <c r="P4" s="11"/>
      <c r="Q4" s="12" t="s">
        <v>149</v>
      </c>
      <c r="R4" s="13" t="s">
        <v>150</v>
      </c>
    </row>
    <row r="5" customFormat="false" ht="23.25" hidden="false" customHeight="true" outlineLevel="0" collapsed="false">
      <c r="A5" s="13" t="n">
        <v>4</v>
      </c>
      <c r="B5" s="11" t="s">
        <v>128</v>
      </c>
      <c r="C5" s="11" t="s">
        <v>129</v>
      </c>
      <c r="D5" s="12" t="s">
        <v>130</v>
      </c>
      <c r="E5" s="13" t="n">
        <v>2</v>
      </c>
      <c r="F5" s="11" t="s">
        <v>131</v>
      </c>
      <c r="G5" s="11" t="s">
        <v>132</v>
      </c>
      <c r="H5" s="13" t="s">
        <v>133</v>
      </c>
      <c r="I5" s="12" t="s">
        <v>151</v>
      </c>
      <c r="J5" s="13" t="s">
        <v>135</v>
      </c>
      <c r="K5" s="13" t="s">
        <v>136</v>
      </c>
      <c r="L5" s="13" t="n">
        <f aca="false">IF(K5="Cited",1,0)</f>
        <v>0</v>
      </c>
      <c r="M5" s="13" t="n">
        <f aca="false">IF(OR(K5="Cited",K5="Mentioned"),1,0)</f>
        <v>0</v>
      </c>
      <c r="N5" s="11" t="s">
        <v>152</v>
      </c>
      <c r="O5" s="12" t="s">
        <v>153</v>
      </c>
      <c r="P5" s="11"/>
      <c r="Q5" s="12" t="s">
        <v>139</v>
      </c>
      <c r="R5" s="13" t="s">
        <v>140</v>
      </c>
    </row>
    <row r="6" customFormat="false" ht="23.25" hidden="false" customHeight="true" outlineLevel="0" collapsed="false">
      <c r="A6" s="13" t="n">
        <v>5</v>
      </c>
      <c r="B6" s="11" t="s">
        <v>128</v>
      </c>
      <c r="C6" s="11" t="s">
        <v>129</v>
      </c>
      <c r="D6" s="12" t="s">
        <v>130</v>
      </c>
      <c r="E6" s="13" t="n">
        <v>2</v>
      </c>
      <c r="F6" s="11" t="s">
        <v>131</v>
      </c>
      <c r="G6" s="11" t="s">
        <v>132</v>
      </c>
      <c r="H6" s="13" t="s">
        <v>133</v>
      </c>
      <c r="I6" s="12" t="s">
        <v>151</v>
      </c>
      <c r="J6" s="13" t="s">
        <v>141</v>
      </c>
      <c r="K6" s="13" t="s">
        <v>136</v>
      </c>
      <c r="L6" s="13" t="n">
        <f aca="false">IF(K6="Cited",1,0)</f>
        <v>0</v>
      </c>
      <c r="M6" s="13" t="n">
        <f aca="false">IF(OR(K6="Cited",K6="Mentioned"),1,0)</f>
        <v>0</v>
      </c>
      <c r="N6" s="11" t="s">
        <v>154</v>
      </c>
      <c r="O6" s="12" t="s">
        <v>155</v>
      </c>
      <c r="P6" s="11" t="s">
        <v>156</v>
      </c>
      <c r="Q6" s="12" t="s">
        <v>145</v>
      </c>
      <c r="R6" s="13" t="s">
        <v>140</v>
      </c>
    </row>
    <row r="7" customFormat="false" ht="23.25" hidden="false" customHeight="true" outlineLevel="0" collapsed="false">
      <c r="A7" s="13" t="n">
        <v>6</v>
      </c>
      <c r="B7" s="11" t="s">
        <v>128</v>
      </c>
      <c r="C7" s="11" t="s">
        <v>129</v>
      </c>
      <c r="D7" s="12" t="s">
        <v>130</v>
      </c>
      <c r="E7" s="13" t="n">
        <v>2</v>
      </c>
      <c r="F7" s="11" t="s">
        <v>131</v>
      </c>
      <c r="G7" s="11" t="s">
        <v>132</v>
      </c>
      <c r="H7" s="13" t="s">
        <v>133</v>
      </c>
      <c r="I7" s="12" t="s">
        <v>151</v>
      </c>
      <c r="J7" s="13" t="s">
        <v>146</v>
      </c>
      <c r="K7" s="13" t="s">
        <v>136</v>
      </c>
      <c r="L7" s="13" t="n">
        <f aca="false">IF(K7="Cited",1,0)</f>
        <v>0</v>
      </c>
      <c r="M7" s="13" t="n">
        <f aca="false">IF(OR(K7="Cited",K7="Mentioned"),1,0)</f>
        <v>0</v>
      </c>
      <c r="N7" s="11" t="s">
        <v>157</v>
      </c>
      <c r="O7" s="12" t="s">
        <v>158</v>
      </c>
      <c r="P7" s="11"/>
      <c r="Q7" s="12" t="s">
        <v>159</v>
      </c>
      <c r="R7" s="13" t="s">
        <v>150</v>
      </c>
    </row>
    <row r="8" customFormat="false" ht="23.25" hidden="false" customHeight="true" outlineLevel="0" collapsed="false">
      <c r="A8" s="13" t="n">
        <v>7</v>
      </c>
      <c r="B8" s="11" t="s">
        <v>128</v>
      </c>
      <c r="C8" s="11" t="s">
        <v>129</v>
      </c>
      <c r="D8" s="12" t="s">
        <v>130</v>
      </c>
      <c r="E8" s="13" t="n">
        <v>3</v>
      </c>
      <c r="F8" s="11" t="s">
        <v>160</v>
      </c>
      <c r="G8" s="11" t="s">
        <v>161</v>
      </c>
      <c r="H8" s="13" t="s">
        <v>162</v>
      </c>
      <c r="I8" s="12" t="s">
        <v>163</v>
      </c>
      <c r="J8" s="13" t="s">
        <v>135</v>
      </c>
      <c r="K8" s="13" t="s">
        <v>164</v>
      </c>
      <c r="L8" s="13" t="n">
        <f aca="false">IF(K8="Cited",1,0)</f>
        <v>0</v>
      </c>
      <c r="M8" s="13" t="n">
        <f aca="false">IF(OR(K8="Cited",K8="Mentioned"),1,0)</f>
        <v>1</v>
      </c>
      <c r="N8" s="11" t="s">
        <v>165</v>
      </c>
      <c r="O8" s="12" t="s">
        <v>166</v>
      </c>
      <c r="P8" s="11"/>
      <c r="Q8" s="12" t="s">
        <v>139</v>
      </c>
      <c r="R8" s="13" t="s">
        <v>140</v>
      </c>
    </row>
    <row r="9" customFormat="false" ht="23.25" hidden="false" customHeight="true" outlineLevel="0" collapsed="false">
      <c r="A9" s="13" t="n">
        <v>8</v>
      </c>
      <c r="B9" s="11" t="s">
        <v>128</v>
      </c>
      <c r="C9" s="11" t="s">
        <v>129</v>
      </c>
      <c r="D9" s="12" t="s">
        <v>130</v>
      </c>
      <c r="E9" s="13" t="n">
        <v>3</v>
      </c>
      <c r="F9" s="11" t="s">
        <v>160</v>
      </c>
      <c r="G9" s="11" t="s">
        <v>161</v>
      </c>
      <c r="H9" s="13" t="s">
        <v>162</v>
      </c>
      <c r="I9" s="12" t="s">
        <v>163</v>
      </c>
      <c r="J9" s="13" t="s">
        <v>141</v>
      </c>
      <c r="K9" s="13" t="s">
        <v>136</v>
      </c>
      <c r="L9" s="13" t="n">
        <f aca="false">IF(K9="Cited",1,0)</f>
        <v>0</v>
      </c>
      <c r="M9" s="13" t="n">
        <f aca="false">IF(OR(K9="Cited",K9="Mentioned"),1,0)</f>
        <v>0</v>
      </c>
      <c r="N9" s="11" t="s">
        <v>167</v>
      </c>
      <c r="O9" s="12" t="s">
        <v>168</v>
      </c>
      <c r="P9" s="11" t="s">
        <v>169</v>
      </c>
      <c r="Q9" s="12" t="s">
        <v>145</v>
      </c>
      <c r="R9" s="13" t="s">
        <v>140</v>
      </c>
    </row>
    <row r="10" customFormat="false" ht="34.5" hidden="false" customHeight="true" outlineLevel="0" collapsed="false">
      <c r="A10" s="13" t="n">
        <v>9</v>
      </c>
      <c r="B10" s="11" t="s">
        <v>128</v>
      </c>
      <c r="C10" s="11" t="s">
        <v>129</v>
      </c>
      <c r="D10" s="12" t="s">
        <v>130</v>
      </c>
      <c r="E10" s="13" t="n">
        <v>3</v>
      </c>
      <c r="F10" s="11" t="s">
        <v>160</v>
      </c>
      <c r="G10" s="11" t="s">
        <v>161</v>
      </c>
      <c r="H10" s="13" t="s">
        <v>162</v>
      </c>
      <c r="I10" s="12" t="s">
        <v>163</v>
      </c>
      <c r="J10" s="13" t="s">
        <v>146</v>
      </c>
      <c r="K10" s="13" t="s">
        <v>136</v>
      </c>
      <c r="L10" s="13" t="n">
        <f aca="false">IF(K10="Cited",1,0)</f>
        <v>0</v>
      </c>
      <c r="M10" s="13" t="n">
        <f aca="false">IF(OR(K10="Cited",K10="Mentioned"),1,0)</f>
        <v>0</v>
      </c>
      <c r="N10" s="11" t="s">
        <v>170</v>
      </c>
      <c r="O10" s="12" t="s">
        <v>171</v>
      </c>
      <c r="P10" s="11"/>
      <c r="Q10" s="12" t="s">
        <v>172</v>
      </c>
      <c r="R10" s="13" t="s">
        <v>150</v>
      </c>
    </row>
    <row r="11" customFormat="false" ht="23.25" hidden="false" customHeight="true" outlineLevel="0" collapsed="false">
      <c r="A11" s="13" t="n">
        <v>10</v>
      </c>
      <c r="B11" s="11" t="s">
        <v>128</v>
      </c>
      <c r="C11" s="11" t="s">
        <v>129</v>
      </c>
      <c r="D11" s="12" t="s">
        <v>130</v>
      </c>
      <c r="E11" s="13" t="n">
        <v>4</v>
      </c>
      <c r="F11" s="11" t="s">
        <v>160</v>
      </c>
      <c r="G11" s="11" t="s">
        <v>173</v>
      </c>
      <c r="H11" s="13" t="s">
        <v>162</v>
      </c>
      <c r="I11" s="12" t="s">
        <v>174</v>
      </c>
      <c r="J11" s="13" t="s">
        <v>135</v>
      </c>
      <c r="K11" s="13" t="s">
        <v>175</v>
      </c>
      <c r="L11" s="13" t="n">
        <f aca="false">IF(K11="Cited",1,0)</f>
        <v>1</v>
      </c>
      <c r="M11" s="13" t="n">
        <f aca="false">IF(OR(K11="Cited",K11="Mentioned"),1,0)</f>
        <v>1</v>
      </c>
      <c r="N11" s="11" t="s">
        <v>176</v>
      </c>
      <c r="O11" s="12" t="s">
        <v>177</v>
      </c>
      <c r="P11" s="11"/>
      <c r="Q11" s="12" t="s">
        <v>139</v>
      </c>
      <c r="R11" s="13" t="s">
        <v>140</v>
      </c>
    </row>
    <row r="12" customFormat="false" ht="23.25" hidden="false" customHeight="true" outlineLevel="0" collapsed="false">
      <c r="A12" s="13" t="n">
        <v>11</v>
      </c>
      <c r="B12" s="11" t="s">
        <v>128</v>
      </c>
      <c r="C12" s="11" t="s">
        <v>129</v>
      </c>
      <c r="D12" s="12" t="s">
        <v>130</v>
      </c>
      <c r="E12" s="13" t="n">
        <v>4</v>
      </c>
      <c r="F12" s="11" t="s">
        <v>160</v>
      </c>
      <c r="G12" s="11" t="s">
        <v>173</v>
      </c>
      <c r="H12" s="13" t="s">
        <v>162</v>
      </c>
      <c r="I12" s="12" t="s">
        <v>174</v>
      </c>
      <c r="J12" s="13" t="s">
        <v>141</v>
      </c>
      <c r="K12" s="13" t="s">
        <v>175</v>
      </c>
      <c r="L12" s="13" t="n">
        <f aca="false">IF(K12="Cited",1,0)</f>
        <v>1</v>
      </c>
      <c r="M12" s="13" t="n">
        <f aca="false">IF(OR(K12="Cited",K12="Mentioned"),1,0)</f>
        <v>1</v>
      </c>
      <c r="N12" s="11" t="s">
        <v>178</v>
      </c>
      <c r="O12" s="12" t="s">
        <v>179</v>
      </c>
      <c r="P12" s="11" t="s">
        <v>180</v>
      </c>
      <c r="Q12" s="12" t="s">
        <v>145</v>
      </c>
      <c r="R12" s="13" t="s">
        <v>140</v>
      </c>
    </row>
    <row r="13" customFormat="false" ht="23.25" hidden="false" customHeight="true" outlineLevel="0" collapsed="false">
      <c r="A13" s="13" t="n">
        <v>12</v>
      </c>
      <c r="B13" s="11" t="s">
        <v>128</v>
      </c>
      <c r="C13" s="11" t="s">
        <v>129</v>
      </c>
      <c r="D13" s="12" t="s">
        <v>130</v>
      </c>
      <c r="E13" s="13" t="n">
        <v>4</v>
      </c>
      <c r="F13" s="11" t="s">
        <v>160</v>
      </c>
      <c r="G13" s="11" t="s">
        <v>173</v>
      </c>
      <c r="H13" s="13" t="s">
        <v>162</v>
      </c>
      <c r="I13" s="12" t="s">
        <v>174</v>
      </c>
      <c r="J13" s="13" t="s">
        <v>146</v>
      </c>
      <c r="K13" s="13" t="s">
        <v>175</v>
      </c>
      <c r="L13" s="13" t="n">
        <f aca="false">IF(K13="Cited",1,0)</f>
        <v>1</v>
      </c>
      <c r="M13" s="13" t="n">
        <f aca="false">IF(OR(K13="Cited",K13="Mentioned"),1,0)</f>
        <v>1</v>
      </c>
      <c r="N13" s="11" t="s">
        <v>181</v>
      </c>
      <c r="O13" s="12" t="s">
        <v>182</v>
      </c>
      <c r="P13" s="11"/>
      <c r="Q13" s="12" t="s">
        <v>183</v>
      </c>
      <c r="R13" s="13" t="s">
        <v>150</v>
      </c>
    </row>
    <row r="14" customFormat="false" ht="23.25" hidden="false" customHeight="true" outlineLevel="0" collapsed="false">
      <c r="A14" s="13" t="n">
        <v>13</v>
      </c>
      <c r="B14" s="11" t="s">
        <v>128</v>
      </c>
      <c r="C14" s="11" t="s">
        <v>129</v>
      </c>
      <c r="D14" s="12" t="s">
        <v>130</v>
      </c>
      <c r="E14" s="13" t="n">
        <v>5</v>
      </c>
      <c r="F14" s="11" t="s">
        <v>184</v>
      </c>
      <c r="G14" s="11" t="s">
        <v>173</v>
      </c>
      <c r="H14" s="13" t="s">
        <v>162</v>
      </c>
      <c r="I14" s="12" t="s">
        <v>185</v>
      </c>
      <c r="J14" s="13" t="s">
        <v>135</v>
      </c>
      <c r="K14" s="13" t="s">
        <v>175</v>
      </c>
      <c r="L14" s="13" t="n">
        <f aca="false">IF(K14="Cited",1,0)</f>
        <v>1</v>
      </c>
      <c r="M14" s="13" t="n">
        <f aca="false">IF(OR(K14="Cited",K14="Mentioned"),1,0)</f>
        <v>1</v>
      </c>
      <c r="N14" s="11" t="s">
        <v>186</v>
      </c>
      <c r="O14" s="12" t="s">
        <v>187</v>
      </c>
      <c r="P14" s="11"/>
      <c r="Q14" s="12" t="s">
        <v>139</v>
      </c>
      <c r="R14" s="13" t="s">
        <v>140</v>
      </c>
    </row>
    <row r="15" customFormat="false" ht="23.25" hidden="false" customHeight="true" outlineLevel="0" collapsed="false">
      <c r="A15" s="13" t="n">
        <v>14</v>
      </c>
      <c r="B15" s="11" t="s">
        <v>128</v>
      </c>
      <c r="C15" s="11" t="s">
        <v>129</v>
      </c>
      <c r="D15" s="12" t="s">
        <v>130</v>
      </c>
      <c r="E15" s="13" t="n">
        <v>5</v>
      </c>
      <c r="F15" s="11" t="s">
        <v>184</v>
      </c>
      <c r="G15" s="11" t="s">
        <v>173</v>
      </c>
      <c r="H15" s="13" t="s">
        <v>162</v>
      </c>
      <c r="I15" s="12" t="s">
        <v>185</v>
      </c>
      <c r="J15" s="13" t="s">
        <v>141</v>
      </c>
      <c r="K15" s="13" t="s">
        <v>175</v>
      </c>
      <c r="L15" s="13" t="n">
        <f aca="false">IF(K15="Cited",1,0)</f>
        <v>1</v>
      </c>
      <c r="M15" s="13" t="n">
        <f aca="false">IF(OR(K15="Cited",K15="Mentioned"),1,0)</f>
        <v>1</v>
      </c>
      <c r="N15" s="11" t="s">
        <v>188</v>
      </c>
      <c r="O15" s="12" t="s">
        <v>189</v>
      </c>
      <c r="P15" s="11" t="s">
        <v>190</v>
      </c>
      <c r="Q15" s="12" t="s">
        <v>145</v>
      </c>
      <c r="R15" s="13" t="s">
        <v>140</v>
      </c>
    </row>
    <row r="16" customFormat="false" ht="45.75" hidden="false" customHeight="true" outlineLevel="0" collapsed="false">
      <c r="A16" s="13" t="n">
        <v>15</v>
      </c>
      <c r="B16" s="11" t="s">
        <v>128</v>
      </c>
      <c r="C16" s="11" t="s">
        <v>129</v>
      </c>
      <c r="D16" s="12" t="s">
        <v>130</v>
      </c>
      <c r="E16" s="13" t="n">
        <v>5</v>
      </c>
      <c r="F16" s="11" t="s">
        <v>184</v>
      </c>
      <c r="G16" s="11" t="s">
        <v>173</v>
      </c>
      <c r="H16" s="13" t="s">
        <v>162</v>
      </c>
      <c r="I16" s="12" t="s">
        <v>185</v>
      </c>
      <c r="J16" s="13" t="s">
        <v>146</v>
      </c>
      <c r="K16" s="13" t="s">
        <v>175</v>
      </c>
      <c r="L16" s="13" t="n">
        <f aca="false">IF(K16="Cited",1,0)</f>
        <v>1</v>
      </c>
      <c r="M16" s="13" t="n">
        <f aca="false">IF(OR(K16="Cited",K16="Mentioned"),1,0)</f>
        <v>1</v>
      </c>
      <c r="N16" s="11" t="s">
        <v>191</v>
      </c>
      <c r="O16" s="12" t="s">
        <v>192</v>
      </c>
      <c r="P16" s="11"/>
      <c r="Q16" s="12" t="s">
        <v>193</v>
      </c>
      <c r="R16" s="13" t="s">
        <v>150</v>
      </c>
    </row>
    <row r="17" customFormat="false" ht="23.25" hidden="false" customHeight="true" outlineLevel="0" collapsed="false">
      <c r="A17" s="13" t="n">
        <v>16</v>
      </c>
      <c r="B17" s="11" t="s">
        <v>128</v>
      </c>
      <c r="C17" s="11" t="s">
        <v>129</v>
      </c>
      <c r="D17" s="12" t="s">
        <v>130</v>
      </c>
      <c r="E17" s="13" t="n">
        <v>6</v>
      </c>
      <c r="F17" s="11" t="s">
        <v>184</v>
      </c>
      <c r="G17" s="11" t="s">
        <v>173</v>
      </c>
      <c r="H17" s="13" t="s">
        <v>162</v>
      </c>
      <c r="I17" s="12" t="s">
        <v>194</v>
      </c>
      <c r="J17" s="13" t="s">
        <v>135</v>
      </c>
      <c r="K17" s="13" t="s">
        <v>175</v>
      </c>
      <c r="L17" s="13" t="n">
        <f aca="false">IF(K17="Cited",1,0)</f>
        <v>1</v>
      </c>
      <c r="M17" s="13" t="n">
        <f aca="false">IF(OR(K17="Cited",K17="Mentioned"),1,0)</f>
        <v>1</v>
      </c>
      <c r="N17" s="11" t="s">
        <v>195</v>
      </c>
      <c r="O17" s="12" t="s">
        <v>196</v>
      </c>
      <c r="P17" s="11"/>
      <c r="Q17" s="12" t="s">
        <v>139</v>
      </c>
      <c r="R17" s="13" t="s">
        <v>140</v>
      </c>
    </row>
    <row r="18" customFormat="false" ht="23.25" hidden="false" customHeight="true" outlineLevel="0" collapsed="false">
      <c r="A18" s="13" t="n">
        <v>17</v>
      </c>
      <c r="B18" s="11" t="s">
        <v>128</v>
      </c>
      <c r="C18" s="11" t="s">
        <v>129</v>
      </c>
      <c r="D18" s="12" t="s">
        <v>130</v>
      </c>
      <c r="E18" s="13" t="n">
        <v>6</v>
      </c>
      <c r="F18" s="11" t="s">
        <v>184</v>
      </c>
      <c r="G18" s="11" t="s">
        <v>173</v>
      </c>
      <c r="H18" s="13" t="s">
        <v>162</v>
      </c>
      <c r="I18" s="12" t="s">
        <v>194</v>
      </c>
      <c r="J18" s="13" t="s">
        <v>141</v>
      </c>
      <c r="K18" s="13" t="s">
        <v>175</v>
      </c>
      <c r="L18" s="13" t="n">
        <f aca="false">IF(K18="Cited",1,0)</f>
        <v>1</v>
      </c>
      <c r="M18" s="13" t="n">
        <f aca="false">IF(OR(K18="Cited",K18="Mentioned"),1,0)</f>
        <v>1</v>
      </c>
      <c r="N18" s="11" t="s">
        <v>197</v>
      </c>
      <c r="O18" s="12" t="s">
        <v>198</v>
      </c>
      <c r="P18" s="11" t="s">
        <v>199</v>
      </c>
      <c r="Q18" s="12" t="s">
        <v>145</v>
      </c>
      <c r="R18" s="13" t="s">
        <v>140</v>
      </c>
    </row>
    <row r="19" customFormat="false" ht="45.75" hidden="false" customHeight="true" outlineLevel="0" collapsed="false">
      <c r="A19" s="13" t="n">
        <v>18</v>
      </c>
      <c r="B19" s="11" t="s">
        <v>128</v>
      </c>
      <c r="C19" s="11" t="s">
        <v>129</v>
      </c>
      <c r="D19" s="12" t="s">
        <v>130</v>
      </c>
      <c r="E19" s="13" t="n">
        <v>6</v>
      </c>
      <c r="F19" s="11" t="s">
        <v>184</v>
      </c>
      <c r="G19" s="11" t="s">
        <v>173</v>
      </c>
      <c r="H19" s="13" t="s">
        <v>162</v>
      </c>
      <c r="I19" s="12" t="s">
        <v>194</v>
      </c>
      <c r="J19" s="13" t="s">
        <v>146</v>
      </c>
      <c r="K19" s="13" t="s">
        <v>175</v>
      </c>
      <c r="L19" s="13" t="n">
        <f aca="false">IF(K19="Cited",1,0)</f>
        <v>1</v>
      </c>
      <c r="M19" s="13" t="n">
        <f aca="false">IF(OR(K19="Cited",K19="Mentioned"),1,0)</f>
        <v>1</v>
      </c>
      <c r="N19" s="11" t="s">
        <v>200</v>
      </c>
      <c r="O19" s="12" t="s">
        <v>201</v>
      </c>
      <c r="P19" s="11"/>
      <c r="Q19" s="12" t="s">
        <v>202</v>
      </c>
      <c r="R19" s="13" t="s">
        <v>150</v>
      </c>
    </row>
    <row r="20" customFormat="false" ht="23.25" hidden="false" customHeight="true" outlineLevel="0" collapsed="false">
      <c r="A20" s="13" t="n">
        <v>19</v>
      </c>
      <c r="B20" s="11" t="s">
        <v>128</v>
      </c>
      <c r="C20" s="11" t="s">
        <v>129</v>
      </c>
      <c r="D20" s="12" t="s">
        <v>130</v>
      </c>
      <c r="E20" s="13" t="n">
        <v>7</v>
      </c>
      <c r="F20" s="11" t="s">
        <v>203</v>
      </c>
      <c r="G20" s="11" t="s">
        <v>173</v>
      </c>
      <c r="H20" s="13" t="s">
        <v>162</v>
      </c>
      <c r="I20" s="12" t="s">
        <v>204</v>
      </c>
      <c r="J20" s="13" t="s">
        <v>135</v>
      </c>
      <c r="K20" s="13" t="s">
        <v>175</v>
      </c>
      <c r="L20" s="13" t="n">
        <f aca="false">IF(K20="Cited",1,0)</f>
        <v>1</v>
      </c>
      <c r="M20" s="13" t="n">
        <f aca="false">IF(OR(K20="Cited",K20="Mentioned"),1,0)</f>
        <v>1</v>
      </c>
      <c r="N20" s="11" t="s">
        <v>205</v>
      </c>
      <c r="O20" s="12" t="s">
        <v>206</v>
      </c>
      <c r="P20" s="11"/>
      <c r="Q20" s="12" t="s">
        <v>139</v>
      </c>
      <c r="R20" s="13" t="s">
        <v>140</v>
      </c>
    </row>
    <row r="21" customFormat="false" ht="23.25" hidden="false" customHeight="true" outlineLevel="0" collapsed="false">
      <c r="A21" s="13" t="n">
        <v>20</v>
      </c>
      <c r="B21" s="11" t="s">
        <v>128</v>
      </c>
      <c r="C21" s="11" t="s">
        <v>129</v>
      </c>
      <c r="D21" s="12" t="s">
        <v>130</v>
      </c>
      <c r="E21" s="13" t="n">
        <v>7</v>
      </c>
      <c r="F21" s="11" t="s">
        <v>203</v>
      </c>
      <c r="G21" s="11" t="s">
        <v>173</v>
      </c>
      <c r="H21" s="13" t="s">
        <v>162</v>
      </c>
      <c r="I21" s="12" t="s">
        <v>204</v>
      </c>
      <c r="J21" s="13" t="s">
        <v>141</v>
      </c>
      <c r="K21" s="13" t="s">
        <v>175</v>
      </c>
      <c r="L21" s="13" t="n">
        <f aca="false">IF(K21="Cited",1,0)</f>
        <v>1</v>
      </c>
      <c r="M21" s="13" t="n">
        <f aca="false">IF(OR(K21="Cited",K21="Mentioned"),1,0)</f>
        <v>1</v>
      </c>
      <c r="N21" s="11" t="s">
        <v>207</v>
      </c>
      <c r="O21" s="12" t="s">
        <v>208</v>
      </c>
      <c r="P21" s="11" t="s">
        <v>209</v>
      </c>
      <c r="Q21" s="12" t="s">
        <v>145</v>
      </c>
      <c r="R21" s="13" t="s">
        <v>140</v>
      </c>
    </row>
    <row r="22" customFormat="false" ht="34.5" hidden="false" customHeight="true" outlineLevel="0" collapsed="false">
      <c r="A22" s="13" t="n">
        <v>21</v>
      </c>
      <c r="B22" s="11" t="s">
        <v>128</v>
      </c>
      <c r="C22" s="11" t="s">
        <v>129</v>
      </c>
      <c r="D22" s="12" t="s">
        <v>130</v>
      </c>
      <c r="E22" s="13" t="n">
        <v>7</v>
      </c>
      <c r="F22" s="11" t="s">
        <v>203</v>
      </c>
      <c r="G22" s="11" t="s">
        <v>173</v>
      </c>
      <c r="H22" s="13" t="s">
        <v>162</v>
      </c>
      <c r="I22" s="12" t="s">
        <v>204</v>
      </c>
      <c r="J22" s="13" t="s">
        <v>146</v>
      </c>
      <c r="K22" s="13" t="s">
        <v>175</v>
      </c>
      <c r="L22" s="13" t="n">
        <f aca="false">IF(K22="Cited",1,0)</f>
        <v>1</v>
      </c>
      <c r="M22" s="13" t="n">
        <f aca="false">IF(OR(K22="Cited",K22="Mentioned"),1,0)</f>
        <v>1</v>
      </c>
      <c r="N22" s="11" t="s">
        <v>210</v>
      </c>
      <c r="O22" s="12" t="s">
        <v>211</v>
      </c>
      <c r="P22" s="11"/>
      <c r="Q22" s="12" t="s">
        <v>212</v>
      </c>
      <c r="R22" s="13" t="s">
        <v>150</v>
      </c>
    </row>
    <row r="23" customFormat="false" ht="23.25" hidden="false" customHeight="true" outlineLevel="0" collapsed="false">
      <c r="A23" s="13" t="n">
        <v>22</v>
      </c>
      <c r="B23" s="11" t="s">
        <v>128</v>
      </c>
      <c r="C23" s="11" t="s">
        <v>129</v>
      </c>
      <c r="D23" s="12" t="s">
        <v>130</v>
      </c>
      <c r="E23" s="13" t="n">
        <v>8</v>
      </c>
      <c r="F23" s="11" t="s">
        <v>203</v>
      </c>
      <c r="G23" s="11" t="s">
        <v>132</v>
      </c>
      <c r="H23" s="13" t="s">
        <v>133</v>
      </c>
      <c r="I23" s="12" t="s">
        <v>213</v>
      </c>
      <c r="J23" s="13" t="s">
        <v>135</v>
      </c>
      <c r="K23" s="13" t="s">
        <v>136</v>
      </c>
      <c r="L23" s="13" t="n">
        <f aca="false">IF(K23="Cited",1,0)</f>
        <v>0</v>
      </c>
      <c r="M23" s="13" t="n">
        <f aca="false">IF(OR(K23="Cited",K23="Mentioned"),1,0)</f>
        <v>0</v>
      </c>
      <c r="N23" s="11" t="s">
        <v>214</v>
      </c>
      <c r="O23" s="12" t="s">
        <v>215</v>
      </c>
      <c r="P23" s="11"/>
      <c r="Q23" s="12" t="s">
        <v>139</v>
      </c>
      <c r="R23" s="13" t="s">
        <v>150</v>
      </c>
    </row>
    <row r="24" customFormat="false" ht="23.25" hidden="false" customHeight="true" outlineLevel="0" collapsed="false">
      <c r="A24" s="13" t="n">
        <v>23</v>
      </c>
      <c r="B24" s="11" t="s">
        <v>128</v>
      </c>
      <c r="C24" s="11" t="s">
        <v>129</v>
      </c>
      <c r="D24" s="12" t="s">
        <v>130</v>
      </c>
      <c r="E24" s="13" t="n">
        <v>8</v>
      </c>
      <c r="F24" s="11" t="s">
        <v>203</v>
      </c>
      <c r="G24" s="11" t="s">
        <v>132</v>
      </c>
      <c r="H24" s="13" t="s">
        <v>133</v>
      </c>
      <c r="I24" s="12" t="s">
        <v>213</v>
      </c>
      <c r="J24" s="13" t="s">
        <v>141</v>
      </c>
      <c r="K24" s="13" t="s">
        <v>136</v>
      </c>
      <c r="L24" s="13" t="n">
        <f aca="false">IF(K24="Cited",1,0)</f>
        <v>0</v>
      </c>
      <c r="M24" s="13" t="n">
        <f aca="false">IF(OR(K24="Cited",K24="Mentioned"),1,0)</f>
        <v>0</v>
      </c>
      <c r="N24" s="11" t="s">
        <v>216</v>
      </c>
      <c r="O24" s="12" t="s">
        <v>217</v>
      </c>
      <c r="P24" s="11" t="s">
        <v>218</v>
      </c>
      <c r="Q24" s="12" t="s">
        <v>145</v>
      </c>
      <c r="R24" s="13" t="s">
        <v>140</v>
      </c>
    </row>
    <row r="25" customFormat="false" ht="23.25" hidden="false" customHeight="true" outlineLevel="0" collapsed="false">
      <c r="A25" s="13" t="n">
        <v>24</v>
      </c>
      <c r="B25" s="11" t="s">
        <v>128</v>
      </c>
      <c r="C25" s="11" t="s">
        <v>129</v>
      </c>
      <c r="D25" s="12" t="s">
        <v>130</v>
      </c>
      <c r="E25" s="13" t="n">
        <v>8</v>
      </c>
      <c r="F25" s="11" t="s">
        <v>203</v>
      </c>
      <c r="G25" s="11" t="s">
        <v>132</v>
      </c>
      <c r="H25" s="13" t="s">
        <v>133</v>
      </c>
      <c r="I25" s="12" t="s">
        <v>213</v>
      </c>
      <c r="J25" s="13" t="s">
        <v>146</v>
      </c>
      <c r="K25" s="13" t="s">
        <v>136</v>
      </c>
      <c r="L25" s="13" t="n">
        <f aca="false">IF(K25="Cited",1,0)</f>
        <v>0</v>
      </c>
      <c r="M25" s="13" t="n">
        <f aca="false">IF(OR(K25="Cited",K25="Mentioned"),1,0)</f>
        <v>0</v>
      </c>
      <c r="N25" s="11" t="s">
        <v>219</v>
      </c>
      <c r="O25" s="12" t="s">
        <v>220</v>
      </c>
      <c r="P25" s="11"/>
      <c r="Q25" s="12" t="s">
        <v>221</v>
      </c>
      <c r="R25" s="13" t="s">
        <v>150</v>
      </c>
    </row>
    <row r="26" customFormat="false" ht="23.25" hidden="false" customHeight="true" outlineLevel="0" collapsed="false">
      <c r="A26" s="13" t="n">
        <v>25</v>
      </c>
      <c r="B26" s="11" t="s">
        <v>222</v>
      </c>
      <c r="C26" s="11" t="s">
        <v>223</v>
      </c>
      <c r="D26" s="12" t="s">
        <v>224</v>
      </c>
      <c r="E26" s="13" t="n">
        <v>1</v>
      </c>
      <c r="F26" s="11" t="s">
        <v>131</v>
      </c>
      <c r="G26" s="11" t="s">
        <v>132</v>
      </c>
      <c r="H26" s="13" t="s">
        <v>133</v>
      </c>
      <c r="I26" s="12" t="s">
        <v>225</v>
      </c>
      <c r="J26" s="13" t="s">
        <v>135</v>
      </c>
      <c r="K26" s="13" t="s">
        <v>136</v>
      </c>
      <c r="L26" s="13" t="n">
        <f aca="false">IF(K26="Cited",1,0)</f>
        <v>0</v>
      </c>
      <c r="M26" s="13" t="n">
        <f aca="false">IF(OR(K26="Cited",K26="Mentioned"),1,0)</f>
        <v>0</v>
      </c>
      <c r="N26" s="11" t="s">
        <v>226</v>
      </c>
      <c r="O26" s="12" t="s">
        <v>227</v>
      </c>
      <c r="P26" s="11"/>
      <c r="Q26" s="12" t="s">
        <v>139</v>
      </c>
      <c r="R26" s="13" t="s">
        <v>150</v>
      </c>
    </row>
    <row r="27" customFormat="false" ht="23.25" hidden="false" customHeight="true" outlineLevel="0" collapsed="false">
      <c r="A27" s="13" t="n">
        <v>26</v>
      </c>
      <c r="B27" s="11" t="s">
        <v>222</v>
      </c>
      <c r="C27" s="11" t="s">
        <v>223</v>
      </c>
      <c r="D27" s="12" t="s">
        <v>224</v>
      </c>
      <c r="E27" s="13" t="n">
        <v>1</v>
      </c>
      <c r="F27" s="11" t="s">
        <v>131</v>
      </c>
      <c r="G27" s="11" t="s">
        <v>132</v>
      </c>
      <c r="H27" s="13" t="s">
        <v>133</v>
      </c>
      <c r="I27" s="12" t="s">
        <v>225</v>
      </c>
      <c r="J27" s="13" t="s">
        <v>141</v>
      </c>
      <c r="K27" s="13" t="s">
        <v>136</v>
      </c>
      <c r="L27" s="13" t="n">
        <f aca="false">IF(K27="Cited",1,0)</f>
        <v>0</v>
      </c>
      <c r="M27" s="13" t="n">
        <f aca="false">IF(OR(K27="Cited",K27="Mentioned"),1,0)</f>
        <v>0</v>
      </c>
      <c r="N27" s="11" t="s">
        <v>228</v>
      </c>
      <c r="O27" s="12" t="s">
        <v>229</v>
      </c>
      <c r="P27" s="11" t="s">
        <v>230</v>
      </c>
      <c r="Q27" s="12" t="s">
        <v>145</v>
      </c>
      <c r="R27" s="13" t="s">
        <v>140</v>
      </c>
    </row>
    <row r="28" customFormat="false" ht="23.25" hidden="false" customHeight="true" outlineLevel="0" collapsed="false">
      <c r="A28" s="13" t="n">
        <v>27</v>
      </c>
      <c r="B28" s="11" t="s">
        <v>222</v>
      </c>
      <c r="C28" s="11" t="s">
        <v>223</v>
      </c>
      <c r="D28" s="12" t="s">
        <v>224</v>
      </c>
      <c r="E28" s="13" t="n">
        <v>1</v>
      </c>
      <c r="F28" s="11" t="s">
        <v>131</v>
      </c>
      <c r="G28" s="11" t="s">
        <v>132</v>
      </c>
      <c r="H28" s="13" t="s">
        <v>133</v>
      </c>
      <c r="I28" s="12" t="s">
        <v>225</v>
      </c>
      <c r="J28" s="13" t="s">
        <v>146</v>
      </c>
      <c r="K28" s="13" t="s">
        <v>136</v>
      </c>
      <c r="L28" s="13" t="n">
        <f aca="false">IF(K28="Cited",1,0)</f>
        <v>0</v>
      </c>
      <c r="M28" s="13" t="n">
        <f aca="false">IF(OR(K28="Cited",K28="Mentioned"),1,0)</f>
        <v>0</v>
      </c>
      <c r="N28" s="11" t="s">
        <v>231</v>
      </c>
      <c r="O28" s="12" t="s">
        <v>232</v>
      </c>
      <c r="P28" s="11"/>
      <c r="Q28" s="12" t="s">
        <v>233</v>
      </c>
      <c r="R28" s="13" t="s">
        <v>150</v>
      </c>
    </row>
    <row r="29" customFormat="false" ht="34.5" hidden="false" customHeight="true" outlineLevel="0" collapsed="false">
      <c r="A29" s="13" t="n">
        <v>28</v>
      </c>
      <c r="B29" s="11" t="s">
        <v>222</v>
      </c>
      <c r="C29" s="11" t="s">
        <v>223</v>
      </c>
      <c r="D29" s="12" t="s">
        <v>224</v>
      </c>
      <c r="E29" s="13" t="n">
        <v>2</v>
      </c>
      <c r="F29" s="11" t="s">
        <v>131</v>
      </c>
      <c r="G29" s="11" t="s">
        <v>132</v>
      </c>
      <c r="H29" s="13" t="s">
        <v>133</v>
      </c>
      <c r="I29" s="12" t="s">
        <v>234</v>
      </c>
      <c r="J29" s="13" t="s">
        <v>135</v>
      </c>
      <c r="K29" s="13" t="s">
        <v>136</v>
      </c>
      <c r="L29" s="13" t="n">
        <f aca="false">IF(K29="Cited",1,0)</f>
        <v>0</v>
      </c>
      <c r="M29" s="13" t="n">
        <f aca="false">IF(OR(K29="Cited",K29="Mentioned"),1,0)</f>
        <v>0</v>
      </c>
      <c r="N29" s="11" t="s">
        <v>235</v>
      </c>
      <c r="O29" s="12" t="s">
        <v>236</v>
      </c>
      <c r="P29" s="11"/>
      <c r="Q29" s="12" t="s">
        <v>139</v>
      </c>
      <c r="R29" s="13" t="s">
        <v>150</v>
      </c>
    </row>
    <row r="30" customFormat="false" ht="23.25" hidden="false" customHeight="true" outlineLevel="0" collapsed="false">
      <c r="A30" s="13" t="n">
        <v>29</v>
      </c>
      <c r="B30" s="11" t="s">
        <v>222</v>
      </c>
      <c r="C30" s="11" t="s">
        <v>223</v>
      </c>
      <c r="D30" s="12" t="s">
        <v>224</v>
      </c>
      <c r="E30" s="13" t="n">
        <v>2</v>
      </c>
      <c r="F30" s="11" t="s">
        <v>131</v>
      </c>
      <c r="G30" s="11" t="s">
        <v>132</v>
      </c>
      <c r="H30" s="13" t="s">
        <v>133</v>
      </c>
      <c r="I30" s="12" t="s">
        <v>234</v>
      </c>
      <c r="J30" s="13" t="s">
        <v>141</v>
      </c>
      <c r="K30" s="13" t="s">
        <v>136</v>
      </c>
      <c r="L30" s="13" t="n">
        <f aca="false">IF(K30="Cited",1,0)</f>
        <v>0</v>
      </c>
      <c r="M30" s="13" t="n">
        <f aca="false">IF(OR(K30="Cited",K30="Mentioned"),1,0)</f>
        <v>0</v>
      </c>
      <c r="N30" s="11" t="s">
        <v>237</v>
      </c>
      <c r="O30" s="12" t="s">
        <v>238</v>
      </c>
      <c r="P30" s="11" t="s">
        <v>239</v>
      </c>
      <c r="Q30" s="12" t="s">
        <v>145</v>
      </c>
      <c r="R30" s="13" t="s">
        <v>140</v>
      </c>
    </row>
    <row r="31" customFormat="false" ht="23.25" hidden="false" customHeight="true" outlineLevel="0" collapsed="false">
      <c r="A31" s="13" t="n">
        <v>30</v>
      </c>
      <c r="B31" s="11" t="s">
        <v>222</v>
      </c>
      <c r="C31" s="11" t="s">
        <v>223</v>
      </c>
      <c r="D31" s="12" t="s">
        <v>224</v>
      </c>
      <c r="E31" s="13" t="n">
        <v>2</v>
      </c>
      <c r="F31" s="11" t="s">
        <v>131</v>
      </c>
      <c r="G31" s="11" t="s">
        <v>132</v>
      </c>
      <c r="H31" s="13" t="s">
        <v>133</v>
      </c>
      <c r="I31" s="12" t="s">
        <v>234</v>
      </c>
      <c r="J31" s="13" t="s">
        <v>146</v>
      </c>
      <c r="K31" s="13" t="s">
        <v>136</v>
      </c>
      <c r="L31" s="13" t="n">
        <f aca="false">IF(K31="Cited",1,0)</f>
        <v>0</v>
      </c>
      <c r="M31" s="13" t="n">
        <f aca="false">IF(OR(K31="Cited",K31="Mentioned"),1,0)</f>
        <v>0</v>
      </c>
      <c r="N31" s="11" t="s">
        <v>240</v>
      </c>
      <c r="O31" s="12" t="s">
        <v>241</v>
      </c>
      <c r="P31" s="11"/>
      <c r="Q31" s="12" t="s">
        <v>242</v>
      </c>
      <c r="R31" s="13" t="s">
        <v>150</v>
      </c>
    </row>
    <row r="32" customFormat="false" ht="23.25" hidden="false" customHeight="true" outlineLevel="0" collapsed="false">
      <c r="A32" s="13" t="n">
        <v>31</v>
      </c>
      <c r="B32" s="11" t="s">
        <v>222</v>
      </c>
      <c r="C32" s="11" t="s">
        <v>223</v>
      </c>
      <c r="D32" s="12" t="s">
        <v>224</v>
      </c>
      <c r="E32" s="13" t="n">
        <v>3</v>
      </c>
      <c r="F32" s="11" t="s">
        <v>160</v>
      </c>
      <c r="G32" s="11" t="s">
        <v>161</v>
      </c>
      <c r="H32" s="13" t="s">
        <v>162</v>
      </c>
      <c r="I32" s="12" t="s">
        <v>243</v>
      </c>
      <c r="J32" s="13" t="s">
        <v>135</v>
      </c>
      <c r="K32" s="13" t="s">
        <v>175</v>
      </c>
      <c r="L32" s="13" t="n">
        <f aca="false">IF(K32="Cited",1,0)</f>
        <v>1</v>
      </c>
      <c r="M32" s="13" t="n">
        <f aca="false">IF(OR(K32="Cited",K32="Mentioned"),1,0)</f>
        <v>1</v>
      </c>
      <c r="N32" s="11" t="s">
        <v>244</v>
      </c>
      <c r="O32" s="12" t="s">
        <v>245</v>
      </c>
      <c r="P32" s="11"/>
      <c r="Q32" s="12" t="s">
        <v>139</v>
      </c>
      <c r="R32" s="13" t="s">
        <v>150</v>
      </c>
    </row>
    <row r="33" customFormat="false" ht="23.25" hidden="false" customHeight="true" outlineLevel="0" collapsed="false">
      <c r="A33" s="13" t="n">
        <v>32</v>
      </c>
      <c r="B33" s="11" t="s">
        <v>222</v>
      </c>
      <c r="C33" s="11" t="s">
        <v>223</v>
      </c>
      <c r="D33" s="12" t="s">
        <v>224</v>
      </c>
      <c r="E33" s="13" t="n">
        <v>3</v>
      </c>
      <c r="F33" s="11" t="s">
        <v>160</v>
      </c>
      <c r="G33" s="11" t="s">
        <v>161</v>
      </c>
      <c r="H33" s="13" t="s">
        <v>162</v>
      </c>
      <c r="I33" s="12" t="s">
        <v>243</v>
      </c>
      <c r="J33" s="13" t="s">
        <v>141</v>
      </c>
      <c r="K33" s="13" t="s">
        <v>136</v>
      </c>
      <c r="L33" s="13" t="n">
        <f aca="false">IF(K33="Cited",1,0)</f>
        <v>0</v>
      </c>
      <c r="M33" s="13" t="n">
        <f aca="false">IF(OR(K33="Cited",K33="Mentioned"),1,0)</f>
        <v>0</v>
      </c>
      <c r="N33" s="11" t="s">
        <v>246</v>
      </c>
      <c r="O33" s="12" t="s">
        <v>247</v>
      </c>
      <c r="P33" s="11" t="s">
        <v>248</v>
      </c>
      <c r="Q33" s="12" t="s">
        <v>145</v>
      </c>
      <c r="R33" s="13" t="s">
        <v>140</v>
      </c>
    </row>
    <row r="34" customFormat="false" ht="34.5" hidden="false" customHeight="true" outlineLevel="0" collapsed="false">
      <c r="A34" s="13" t="n">
        <v>33</v>
      </c>
      <c r="B34" s="11" t="s">
        <v>222</v>
      </c>
      <c r="C34" s="11" t="s">
        <v>223</v>
      </c>
      <c r="D34" s="12" t="s">
        <v>224</v>
      </c>
      <c r="E34" s="13" t="n">
        <v>3</v>
      </c>
      <c r="F34" s="11" t="s">
        <v>160</v>
      </c>
      <c r="G34" s="11" t="s">
        <v>161</v>
      </c>
      <c r="H34" s="13" t="s">
        <v>162</v>
      </c>
      <c r="I34" s="12" t="s">
        <v>243</v>
      </c>
      <c r="J34" s="13" t="s">
        <v>146</v>
      </c>
      <c r="K34" s="13" t="s">
        <v>136</v>
      </c>
      <c r="L34" s="13" t="n">
        <f aca="false">IF(K34="Cited",1,0)</f>
        <v>0</v>
      </c>
      <c r="M34" s="13" t="n">
        <f aca="false">IF(OR(K34="Cited",K34="Mentioned"),1,0)</f>
        <v>0</v>
      </c>
      <c r="N34" s="11" t="s">
        <v>249</v>
      </c>
      <c r="O34" s="12" t="s">
        <v>250</v>
      </c>
      <c r="P34" s="11"/>
      <c r="Q34" s="12" t="s">
        <v>251</v>
      </c>
      <c r="R34" s="13" t="s">
        <v>150</v>
      </c>
    </row>
    <row r="35" customFormat="false" ht="23.25" hidden="false" customHeight="true" outlineLevel="0" collapsed="false">
      <c r="A35" s="13" t="n">
        <v>34</v>
      </c>
      <c r="B35" s="11" t="s">
        <v>222</v>
      </c>
      <c r="C35" s="11" t="s">
        <v>223</v>
      </c>
      <c r="D35" s="12" t="s">
        <v>224</v>
      </c>
      <c r="E35" s="13" t="n">
        <v>4</v>
      </c>
      <c r="F35" s="11" t="s">
        <v>160</v>
      </c>
      <c r="G35" s="11" t="s">
        <v>173</v>
      </c>
      <c r="H35" s="13" t="s">
        <v>162</v>
      </c>
      <c r="I35" s="12" t="s">
        <v>252</v>
      </c>
      <c r="J35" s="13" t="s">
        <v>135</v>
      </c>
      <c r="K35" s="13" t="s">
        <v>175</v>
      </c>
      <c r="L35" s="13" t="n">
        <f aca="false">IF(K35="Cited",1,0)</f>
        <v>1</v>
      </c>
      <c r="M35" s="13" t="n">
        <f aca="false">IF(OR(K35="Cited",K35="Mentioned"),1,0)</f>
        <v>1</v>
      </c>
      <c r="N35" s="11" t="s">
        <v>253</v>
      </c>
      <c r="O35" s="12" t="s">
        <v>254</v>
      </c>
      <c r="P35" s="11"/>
      <c r="Q35" s="12" t="s">
        <v>139</v>
      </c>
      <c r="R35" s="13" t="s">
        <v>150</v>
      </c>
    </row>
    <row r="36" customFormat="false" ht="23.25" hidden="false" customHeight="true" outlineLevel="0" collapsed="false">
      <c r="A36" s="13" t="n">
        <v>35</v>
      </c>
      <c r="B36" s="11" t="s">
        <v>222</v>
      </c>
      <c r="C36" s="11" t="s">
        <v>223</v>
      </c>
      <c r="D36" s="12" t="s">
        <v>224</v>
      </c>
      <c r="E36" s="13" t="n">
        <v>4</v>
      </c>
      <c r="F36" s="11" t="s">
        <v>160</v>
      </c>
      <c r="G36" s="11" t="s">
        <v>173</v>
      </c>
      <c r="H36" s="13" t="s">
        <v>162</v>
      </c>
      <c r="I36" s="12" t="s">
        <v>252</v>
      </c>
      <c r="J36" s="13" t="s">
        <v>141</v>
      </c>
      <c r="K36" s="13" t="s">
        <v>175</v>
      </c>
      <c r="L36" s="13" t="n">
        <f aca="false">IF(K36="Cited",1,0)</f>
        <v>1</v>
      </c>
      <c r="M36" s="13" t="n">
        <f aca="false">IF(OR(K36="Cited",K36="Mentioned"),1,0)</f>
        <v>1</v>
      </c>
      <c r="N36" s="11" t="s">
        <v>255</v>
      </c>
      <c r="O36" s="12" t="s">
        <v>256</v>
      </c>
      <c r="P36" s="11" t="s">
        <v>257</v>
      </c>
      <c r="Q36" s="12" t="s">
        <v>145</v>
      </c>
      <c r="R36" s="13" t="s">
        <v>140</v>
      </c>
    </row>
    <row r="37" customFormat="false" ht="34.5" hidden="false" customHeight="true" outlineLevel="0" collapsed="false">
      <c r="A37" s="13" t="n">
        <v>36</v>
      </c>
      <c r="B37" s="11" t="s">
        <v>222</v>
      </c>
      <c r="C37" s="11" t="s">
        <v>223</v>
      </c>
      <c r="D37" s="12" t="s">
        <v>224</v>
      </c>
      <c r="E37" s="13" t="n">
        <v>4</v>
      </c>
      <c r="F37" s="11" t="s">
        <v>160</v>
      </c>
      <c r="G37" s="11" t="s">
        <v>173</v>
      </c>
      <c r="H37" s="13" t="s">
        <v>162</v>
      </c>
      <c r="I37" s="12" t="s">
        <v>252</v>
      </c>
      <c r="J37" s="13" t="s">
        <v>146</v>
      </c>
      <c r="K37" s="13" t="s">
        <v>175</v>
      </c>
      <c r="L37" s="13" t="n">
        <f aca="false">IF(K37="Cited",1,0)</f>
        <v>1</v>
      </c>
      <c r="M37" s="13" t="n">
        <f aca="false">IF(OR(K37="Cited",K37="Mentioned"),1,0)</f>
        <v>1</v>
      </c>
      <c r="N37" s="11" t="s">
        <v>258</v>
      </c>
      <c r="O37" s="12" t="s">
        <v>259</v>
      </c>
      <c r="P37" s="11"/>
      <c r="Q37" s="12" t="s">
        <v>260</v>
      </c>
      <c r="R37" s="13" t="s">
        <v>150</v>
      </c>
    </row>
    <row r="38" customFormat="false" ht="23.25" hidden="false" customHeight="true" outlineLevel="0" collapsed="false">
      <c r="A38" s="13" t="n">
        <v>37</v>
      </c>
      <c r="B38" s="11" t="s">
        <v>222</v>
      </c>
      <c r="C38" s="11" t="s">
        <v>223</v>
      </c>
      <c r="D38" s="12" t="s">
        <v>224</v>
      </c>
      <c r="E38" s="13" t="n">
        <v>5</v>
      </c>
      <c r="F38" s="11" t="s">
        <v>184</v>
      </c>
      <c r="G38" s="11" t="s">
        <v>173</v>
      </c>
      <c r="H38" s="13" t="s">
        <v>162</v>
      </c>
      <c r="I38" s="12" t="s">
        <v>261</v>
      </c>
      <c r="J38" s="13" t="s">
        <v>135</v>
      </c>
      <c r="K38" s="13" t="s">
        <v>175</v>
      </c>
      <c r="L38" s="13" t="n">
        <f aca="false">IF(K38="Cited",1,0)</f>
        <v>1</v>
      </c>
      <c r="M38" s="13" t="n">
        <f aca="false">IF(OR(K38="Cited",K38="Mentioned"),1,0)</f>
        <v>1</v>
      </c>
      <c r="N38" s="11" t="s">
        <v>262</v>
      </c>
      <c r="O38" s="12" t="s">
        <v>263</v>
      </c>
      <c r="P38" s="11"/>
      <c r="Q38" s="12" t="s">
        <v>139</v>
      </c>
      <c r="R38" s="13" t="s">
        <v>150</v>
      </c>
    </row>
    <row r="39" customFormat="false" ht="15" hidden="false" customHeight="true" outlineLevel="0" collapsed="false">
      <c r="A39" s="13" t="n">
        <v>38</v>
      </c>
      <c r="B39" s="11" t="s">
        <v>222</v>
      </c>
      <c r="C39" s="11" t="s">
        <v>223</v>
      </c>
      <c r="D39" s="12" t="s">
        <v>224</v>
      </c>
      <c r="E39" s="13" t="n">
        <v>5</v>
      </c>
      <c r="F39" s="11" t="s">
        <v>184</v>
      </c>
      <c r="G39" s="11" t="s">
        <v>173</v>
      </c>
      <c r="H39" s="13" t="s">
        <v>162</v>
      </c>
      <c r="I39" s="12" t="s">
        <v>261</v>
      </c>
      <c r="J39" s="13" t="s">
        <v>141</v>
      </c>
      <c r="K39" s="13" t="s">
        <v>175</v>
      </c>
      <c r="L39" s="13" t="n">
        <f aca="false">IF(K39="Cited",1,0)</f>
        <v>1</v>
      </c>
      <c r="M39" s="13" t="n">
        <f aca="false">IF(OR(K39="Cited",K39="Mentioned"),1,0)</f>
        <v>1</v>
      </c>
      <c r="N39" s="11" t="s">
        <v>264</v>
      </c>
      <c r="O39" s="12" t="s">
        <v>265</v>
      </c>
      <c r="P39" s="11" t="s">
        <v>266</v>
      </c>
      <c r="Q39" s="12" t="s">
        <v>145</v>
      </c>
      <c r="R39" s="13" t="s">
        <v>140</v>
      </c>
    </row>
    <row r="40" customFormat="false" ht="34.5" hidden="false" customHeight="true" outlineLevel="0" collapsed="false">
      <c r="A40" s="13" t="n">
        <v>39</v>
      </c>
      <c r="B40" s="11" t="s">
        <v>222</v>
      </c>
      <c r="C40" s="11" t="s">
        <v>223</v>
      </c>
      <c r="D40" s="12" t="s">
        <v>224</v>
      </c>
      <c r="E40" s="13" t="n">
        <v>5</v>
      </c>
      <c r="F40" s="11" t="s">
        <v>184</v>
      </c>
      <c r="G40" s="11" t="s">
        <v>173</v>
      </c>
      <c r="H40" s="13" t="s">
        <v>162</v>
      </c>
      <c r="I40" s="12" t="s">
        <v>261</v>
      </c>
      <c r="J40" s="13" t="s">
        <v>146</v>
      </c>
      <c r="K40" s="13" t="s">
        <v>175</v>
      </c>
      <c r="L40" s="13" t="n">
        <f aca="false">IF(K40="Cited",1,0)</f>
        <v>1</v>
      </c>
      <c r="M40" s="13" t="n">
        <f aca="false">IF(OR(K40="Cited",K40="Mentioned"),1,0)</f>
        <v>1</v>
      </c>
      <c r="N40" s="11" t="s">
        <v>267</v>
      </c>
      <c r="O40" s="12" t="s">
        <v>268</v>
      </c>
      <c r="P40" s="11"/>
      <c r="Q40" s="12" t="s">
        <v>269</v>
      </c>
      <c r="R40" s="13" t="s">
        <v>150</v>
      </c>
    </row>
    <row r="41" customFormat="false" ht="23.25" hidden="false" customHeight="true" outlineLevel="0" collapsed="false">
      <c r="A41" s="13" t="n">
        <v>40</v>
      </c>
      <c r="B41" s="11" t="s">
        <v>222</v>
      </c>
      <c r="C41" s="11" t="s">
        <v>223</v>
      </c>
      <c r="D41" s="12" t="s">
        <v>224</v>
      </c>
      <c r="E41" s="13" t="n">
        <v>6</v>
      </c>
      <c r="F41" s="11" t="s">
        <v>184</v>
      </c>
      <c r="G41" s="11" t="s">
        <v>173</v>
      </c>
      <c r="H41" s="13" t="s">
        <v>162</v>
      </c>
      <c r="I41" s="12" t="s">
        <v>270</v>
      </c>
      <c r="J41" s="13" t="s">
        <v>135</v>
      </c>
      <c r="K41" s="13" t="s">
        <v>175</v>
      </c>
      <c r="L41" s="13" t="n">
        <f aca="false">IF(K41="Cited",1,0)</f>
        <v>1</v>
      </c>
      <c r="M41" s="13" t="n">
        <f aca="false">IF(OR(K41="Cited",K41="Mentioned"),1,0)</f>
        <v>1</v>
      </c>
      <c r="N41" s="11" t="s">
        <v>271</v>
      </c>
      <c r="O41" s="12" t="s">
        <v>272</v>
      </c>
      <c r="P41" s="11"/>
      <c r="Q41" s="12" t="s">
        <v>139</v>
      </c>
      <c r="R41" s="13" t="s">
        <v>150</v>
      </c>
    </row>
    <row r="42" customFormat="false" ht="23.25" hidden="false" customHeight="true" outlineLevel="0" collapsed="false">
      <c r="A42" s="13" t="n">
        <v>41</v>
      </c>
      <c r="B42" s="11" t="s">
        <v>222</v>
      </c>
      <c r="C42" s="11" t="s">
        <v>223</v>
      </c>
      <c r="D42" s="12" t="s">
        <v>224</v>
      </c>
      <c r="E42" s="13" t="n">
        <v>6</v>
      </c>
      <c r="F42" s="11" t="s">
        <v>184</v>
      </c>
      <c r="G42" s="11" t="s">
        <v>173</v>
      </c>
      <c r="H42" s="13" t="s">
        <v>162</v>
      </c>
      <c r="I42" s="12" t="s">
        <v>270</v>
      </c>
      <c r="J42" s="13" t="s">
        <v>141</v>
      </c>
      <c r="K42" s="13" t="s">
        <v>136</v>
      </c>
      <c r="L42" s="13" t="n">
        <f aca="false">IF(K42="Cited",1,0)</f>
        <v>0</v>
      </c>
      <c r="M42" s="13" t="n">
        <f aca="false">IF(OR(K42="Cited",K42="Mentioned"),1,0)</f>
        <v>0</v>
      </c>
      <c r="N42" s="11" t="s">
        <v>273</v>
      </c>
      <c r="O42" s="12" t="s">
        <v>274</v>
      </c>
      <c r="P42" s="11" t="s">
        <v>275</v>
      </c>
      <c r="Q42" s="12" t="s">
        <v>145</v>
      </c>
      <c r="R42" s="13" t="s">
        <v>140</v>
      </c>
    </row>
    <row r="43" customFormat="false" ht="34.5" hidden="false" customHeight="true" outlineLevel="0" collapsed="false">
      <c r="A43" s="13" t="n">
        <v>42</v>
      </c>
      <c r="B43" s="11" t="s">
        <v>222</v>
      </c>
      <c r="C43" s="11" t="s">
        <v>223</v>
      </c>
      <c r="D43" s="12" t="s">
        <v>224</v>
      </c>
      <c r="E43" s="13" t="n">
        <v>6</v>
      </c>
      <c r="F43" s="11" t="s">
        <v>184</v>
      </c>
      <c r="G43" s="11" t="s">
        <v>173</v>
      </c>
      <c r="H43" s="13" t="s">
        <v>162</v>
      </c>
      <c r="I43" s="12" t="s">
        <v>270</v>
      </c>
      <c r="J43" s="13" t="s">
        <v>146</v>
      </c>
      <c r="K43" s="13" t="s">
        <v>175</v>
      </c>
      <c r="L43" s="13" t="n">
        <f aca="false">IF(K43="Cited",1,0)</f>
        <v>1</v>
      </c>
      <c r="M43" s="13" t="n">
        <f aca="false">IF(OR(K43="Cited",K43="Mentioned"),1,0)</f>
        <v>1</v>
      </c>
      <c r="N43" s="11" t="s">
        <v>276</v>
      </c>
      <c r="O43" s="12" t="s">
        <v>277</v>
      </c>
      <c r="P43" s="11"/>
      <c r="Q43" s="12" t="s">
        <v>278</v>
      </c>
      <c r="R43" s="13" t="s">
        <v>150</v>
      </c>
    </row>
    <row r="44" customFormat="false" ht="23.25" hidden="false" customHeight="true" outlineLevel="0" collapsed="false">
      <c r="A44" s="13" t="n">
        <v>43</v>
      </c>
      <c r="B44" s="11" t="s">
        <v>222</v>
      </c>
      <c r="C44" s="11" t="s">
        <v>223</v>
      </c>
      <c r="D44" s="12" t="s">
        <v>224</v>
      </c>
      <c r="E44" s="13" t="n">
        <v>7</v>
      </c>
      <c r="F44" s="11" t="s">
        <v>203</v>
      </c>
      <c r="G44" s="11" t="s">
        <v>173</v>
      </c>
      <c r="H44" s="13" t="s">
        <v>162</v>
      </c>
      <c r="I44" s="12" t="s">
        <v>279</v>
      </c>
      <c r="J44" s="13" t="s">
        <v>135</v>
      </c>
      <c r="K44" s="13" t="s">
        <v>175</v>
      </c>
      <c r="L44" s="13" t="n">
        <f aca="false">IF(K44="Cited",1,0)</f>
        <v>1</v>
      </c>
      <c r="M44" s="13" t="n">
        <f aca="false">IF(OR(K44="Cited",K44="Mentioned"),1,0)</f>
        <v>1</v>
      </c>
      <c r="N44" s="11" t="s">
        <v>280</v>
      </c>
      <c r="O44" s="12" t="s">
        <v>281</v>
      </c>
      <c r="P44" s="11"/>
      <c r="Q44" s="12" t="s">
        <v>139</v>
      </c>
      <c r="R44" s="13" t="s">
        <v>150</v>
      </c>
    </row>
    <row r="45" customFormat="false" ht="23.25" hidden="false" customHeight="true" outlineLevel="0" collapsed="false">
      <c r="A45" s="13" t="n">
        <v>44</v>
      </c>
      <c r="B45" s="11" t="s">
        <v>222</v>
      </c>
      <c r="C45" s="11" t="s">
        <v>223</v>
      </c>
      <c r="D45" s="12" t="s">
        <v>224</v>
      </c>
      <c r="E45" s="13" t="n">
        <v>7</v>
      </c>
      <c r="F45" s="11" t="s">
        <v>203</v>
      </c>
      <c r="G45" s="11" t="s">
        <v>173</v>
      </c>
      <c r="H45" s="13" t="s">
        <v>162</v>
      </c>
      <c r="I45" s="12" t="s">
        <v>279</v>
      </c>
      <c r="J45" s="13" t="s">
        <v>141</v>
      </c>
      <c r="K45" s="13" t="s">
        <v>175</v>
      </c>
      <c r="L45" s="13" t="n">
        <f aca="false">IF(K45="Cited",1,0)</f>
        <v>1</v>
      </c>
      <c r="M45" s="13" t="n">
        <f aca="false">IF(OR(K45="Cited",K45="Mentioned"),1,0)</f>
        <v>1</v>
      </c>
      <c r="N45" s="11" t="s">
        <v>282</v>
      </c>
      <c r="O45" s="12" t="s">
        <v>283</v>
      </c>
      <c r="P45" s="11" t="s">
        <v>284</v>
      </c>
      <c r="Q45" s="12" t="s">
        <v>145</v>
      </c>
      <c r="R45" s="13" t="s">
        <v>140</v>
      </c>
    </row>
    <row r="46" customFormat="false" ht="23.25" hidden="false" customHeight="true" outlineLevel="0" collapsed="false">
      <c r="A46" s="13" t="n">
        <v>45</v>
      </c>
      <c r="B46" s="11" t="s">
        <v>222</v>
      </c>
      <c r="C46" s="11" t="s">
        <v>223</v>
      </c>
      <c r="D46" s="12" t="s">
        <v>224</v>
      </c>
      <c r="E46" s="13" t="n">
        <v>7</v>
      </c>
      <c r="F46" s="11" t="s">
        <v>203</v>
      </c>
      <c r="G46" s="11" t="s">
        <v>173</v>
      </c>
      <c r="H46" s="13" t="s">
        <v>162</v>
      </c>
      <c r="I46" s="12" t="s">
        <v>279</v>
      </c>
      <c r="J46" s="13" t="s">
        <v>146</v>
      </c>
      <c r="K46" s="13" t="s">
        <v>175</v>
      </c>
      <c r="L46" s="13" t="n">
        <f aca="false">IF(K46="Cited",1,0)</f>
        <v>1</v>
      </c>
      <c r="M46" s="13" t="n">
        <f aca="false">IF(OR(K46="Cited",K46="Mentioned"),1,0)</f>
        <v>1</v>
      </c>
      <c r="N46" s="11" t="s">
        <v>285</v>
      </c>
      <c r="O46" s="12" t="s">
        <v>286</v>
      </c>
      <c r="P46" s="11"/>
      <c r="Q46" s="12" t="s">
        <v>287</v>
      </c>
      <c r="R46" s="13" t="s">
        <v>150</v>
      </c>
    </row>
    <row r="47" customFormat="false" ht="23.25" hidden="false" customHeight="true" outlineLevel="0" collapsed="false">
      <c r="A47" s="13" t="n">
        <v>46</v>
      </c>
      <c r="B47" s="11" t="s">
        <v>222</v>
      </c>
      <c r="C47" s="11" t="s">
        <v>223</v>
      </c>
      <c r="D47" s="12" t="s">
        <v>224</v>
      </c>
      <c r="E47" s="13" t="n">
        <v>8</v>
      </c>
      <c r="F47" s="11" t="s">
        <v>203</v>
      </c>
      <c r="G47" s="11" t="s">
        <v>132</v>
      </c>
      <c r="H47" s="13" t="s">
        <v>133</v>
      </c>
      <c r="I47" s="12" t="s">
        <v>288</v>
      </c>
      <c r="J47" s="13" t="s">
        <v>135</v>
      </c>
      <c r="K47" s="13" t="s">
        <v>136</v>
      </c>
      <c r="L47" s="13" t="n">
        <f aca="false">IF(K47="Cited",1,0)</f>
        <v>0</v>
      </c>
      <c r="M47" s="13" t="n">
        <f aca="false">IF(OR(K47="Cited",K47="Mentioned"),1,0)</f>
        <v>0</v>
      </c>
      <c r="N47" s="11" t="s">
        <v>289</v>
      </c>
      <c r="O47" s="12" t="s">
        <v>227</v>
      </c>
      <c r="P47" s="11"/>
      <c r="Q47" s="12" t="s">
        <v>139</v>
      </c>
      <c r="R47" s="13" t="s">
        <v>150</v>
      </c>
    </row>
    <row r="48" customFormat="false" ht="23.25" hidden="false" customHeight="true" outlineLevel="0" collapsed="false">
      <c r="A48" s="13" t="n">
        <v>47</v>
      </c>
      <c r="B48" s="11" t="s">
        <v>222</v>
      </c>
      <c r="C48" s="11" t="s">
        <v>223</v>
      </c>
      <c r="D48" s="12" t="s">
        <v>224</v>
      </c>
      <c r="E48" s="13" t="n">
        <v>8</v>
      </c>
      <c r="F48" s="11" t="s">
        <v>203</v>
      </c>
      <c r="G48" s="11" t="s">
        <v>132</v>
      </c>
      <c r="H48" s="13" t="s">
        <v>133</v>
      </c>
      <c r="I48" s="12" t="s">
        <v>288</v>
      </c>
      <c r="J48" s="13" t="s">
        <v>141</v>
      </c>
      <c r="K48" s="13" t="s">
        <v>136</v>
      </c>
      <c r="L48" s="13" t="n">
        <f aca="false">IF(K48="Cited",1,0)</f>
        <v>0</v>
      </c>
      <c r="M48" s="13" t="n">
        <f aca="false">IF(OR(K48="Cited",K48="Mentioned"),1,0)</f>
        <v>0</v>
      </c>
      <c r="N48" s="11" t="s">
        <v>290</v>
      </c>
      <c r="O48" s="12" t="s">
        <v>291</v>
      </c>
      <c r="P48" s="11" t="s">
        <v>292</v>
      </c>
      <c r="Q48" s="12" t="s">
        <v>145</v>
      </c>
      <c r="R48" s="13" t="s">
        <v>140</v>
      </c>
    </row>
    <row r="49" customFormat="false" ht="23.25" hidden="false" customHeight="true" outlineLevel="0" collapsed="false">
      <c r="A49" s="13" t="n">
        <v>48</v>
      </c>
      <c r="B49" s="11" t="s">
        <v>222</v>
      </c>
      <c r="C49" s="11" t="s">
        <v>223</v>
      </c>
      <c r="D49" s="12" t="s">
        <v>224</v>
      </c>
      <c r="E49" s="13" t="n">
        <v>8</v>
      </c>
      <c r="F49" s="11" t="s">
        <v>203</v>
      </c>
      <c r="G49" s="11" t="s">
        <v>132</v>
      </c>
      <c r="H49" s="13" t="s">
        <v>133</v>
      </c>
      <c r="I49" s="12" t="s">
        <v>288</v>
      </c>
      <c r="J49" s="13" t="s">
        <v>146</v>
      </c>
      <c r="K49" s="13" t="s">
        <v>136</v>
      </c>
      <c r="L49" s="13" t="n">
        <f aca="false">IF(K49="Cited",1,0)</f>
        <v>0</v>
      </c>
      <c r="M49" s="13" t="n">
        <f aca="false">IF(OR(K49="Cited",K49="Mentioned"),1,0)</f>
        <v>0</v>
      </c>
      <c r="N49" s="11" t="s">
        <v>293</v>
      </c>
      <c r="O49" s="12" t="s">
        <v>294</v>
      </c>
      <c r="P49" s="11"/>
      <c r="Q49" s="12" t="s">
        <v>295</v>
      </c>
      <c r="R49" s="13" t="s">
        <v>150</v>
      </c>
    </row>
    <row r="50" customFormat="false" ht="23.25" hidden="false" customHeight="true" outlineLevel="0" collapsed="false">
      <c r="A50" s="13" t="n">
        <v>49</v>
      </c>
      <c r="B50" s="11" t="s">
        <v>296</v>
      </c>
      <c r="C50" s="11" t="s">
        <v>297</v>
      </c>
      <c r="D50" s="12" t="s">
        <v>298</v>
      </c>
      <c r="E50" s="13" t="n">
        <v>1</v>
      </c>
      <c r="F50" s="11" t="s">
        <v>131</v>
      </c>
      <c r="G50" s="11" t="s">
        <v>132</v>
      </c>
      <c r="H50" s="13" t="s">
        <v>133</v>
      </c>
      <c r="I50" s="12" t="s">
        <v>299</v>
      </c>
      <c r="J50" s="13" t="s">
        <v>135</v>
      </c>
      <c r="K50" s="13" t="s">
        <v>136</v>
      </c>
      <c r="L50" s="13" t="n">
        <f aca="false">IF(K50="Cited",1,0)</f>
        <v>0</v>
      </c>
      <c r="M50" s="13" t="n">
        <f aca="false">IF(OR(K50="Cited",K50="Mentioned"),1,0)</f>
        <v>0</v>
      </c>
      <c r="N50" s="11" t="s">
        <v>300</v>
      </c>
      <c r="O50" s="12" t="s">
        <v>301</v>
      </c>
      <c r="P50" s="11"/>
      <c r="Q50" s="12" t="s">
        <v>139</v>
      </c>
      <c r="R50" s="13" t="s">
        <v>140</v>
      </c>
    </row>
    <row r="51" customFormat="false" ht="23.25" hidden="false" customHeight="true" outlineLevel="0" collapsed="false">
      <c r="A51" s="13" t="n">
        <v>50</v>
      </c>
      <c r="B51" s="11" t="s">
        <v>296</v>
      </c>
      <c r="C51" s="11" t="s">
        <v>297</v>
      </c>
      <c r="D51" s="12" t="s">
        <v>298</v>
      </c>
      <c r="E51" s="13" t="n">
        <v>1</v>
      </c>
      <c r="F51" s="11" t="s">
        <v>131</v>
      </c>
      <c r="G51" s="11" t="s">
        <v>132</v>
      </c>
      <c r="H51" s="13" t="s">
        <v>133</v>
      </c>
      <c r="I51" s="12" t="s">
        <v>299</v>
      </c>
      <c r="J51" s="13" t="s">
        <v>141</v>
      </c>
      <c r="K51" s="13" t="s">
        <v>136</v>
      </c>
      <c r="L51" s="13" t="n">
        <f aca="false">IF(K51="Cited",1,0)</f>
        <v>0</v>
      </c>
      <c r="M51" s="13" t="n">
        <f aca="false">IF(OR(K51="Cited",K51="Mentioned"),1,0)</f>
        <v>0</v>
      </c>
      <c r="N51" s="11" t="s">
        <v>302</v>
      </c>
      <c r="O51" s="12"/>
      <c r="P51" s="11" t="s">
        <v>303</v>
      </c>
      <c r="Q51" s="12" t="s">
        <v>145</v>
      </c>
      <c r="R51" s="13" t="s">
        <v>140</v>
      </c>
    </row>
    <row r="52" customFormat="false" ht="23.25" hidden="false" customHeight="true" outlineLevel="0" collapsed="false">
      <c r="A52" s="13" t="n">
        <v>51</v>
      </c>
      <c r="B52" s="11" t="s">
        <v>296</v>
      </c>
      <c r="C52" s="11" t="s">
        <v>297</v>
      </c>
      <c r="D52" s="12" t="s">
        <v>298</v>
      </c>
      <c r="E52" s="13" t="n">
        <v>1</v>
      </c>
      <c r="F52" s="11" t="s">
        <v>131</v>
      </c>
      <c r="G52" s="11" t="s">
        <v>132</v>
      </c>
      <c r="H52" s="13" t="s">
        <v>133</v>
      </c>
      <c r="I52" s="12" t="s">
        <v>299</v>
      </c>
      <c r="J52" s="13" t="s">
        <v>146</v>
      </c>
      <c r="K52" s="13" t="s">
        <v>136</v>
      </c>
      <c r="L52" s="13" t="n">
        <f aca="false">IF(K52="Cited",1,0)</f>
        <v>0</v>
      </c>
      <c r="M52" s="13" t="n">
        <f aca="false">IF(OR(K52="Cited",K52="Mentioned"),1,0)</f>
        <v>0</v>
      </c>
      <c r="N52" s="11" t="s">
        <v>304</v>
      </c>
      <c r="O52" s="12" t="s">
        <v>305</v>
      </c>
      <c r="P52" s="11"/>
      <c r="Q52" s="12" t="s">
        <v>306</v>
      </c>
      <c r="R52" s="13" t="s">
        <v>150</v>
      </c>
    </row>
    <row r="53" customFormat="false" ht="23.25" hidden="false" customHeight="true" outlineLevel="0" collapsed="false">
      <c r="A53" s="13" t="n">
        <v>52</v>
      </c>
      <c r="B53" s="11" t="s">
        <v>296</v>
      </c>
      <c r="C53" s="11" t="s">
        <v>297</v>
      </c>
      <c r="D53" s="12" t="s">
        <v>298</v>
      </c>
      <c r="E53" s="13" t="n">
        <v>2</v>
      </c>
      <c r="F53" s="11" t="s">
        <v>131</v>
      </c>
      <c r="G53" s="11" t="s">
        <v>132</v>
      </c>
      <c r="H53" s="13" t="s">
        <v>133</v>
      </c>
      <c r="I53" s="12" t="s">
        <v>307</v>
      </c>
      <c r="J53" s="13" t="s">
        <v>135</v>
      </c>
      <c r="K53" s="13" t="s">
        <v>136</v>
      </c>
      <c r="L53" s="13" t="n">
        <f aca="false">IF(K53="Cited",1,0)</f>
        <v>0</v>
      </c>
      <c r="M53" s="13" t="n">
        <f aca="false">IF(OR(K53="Cited",K53="Mentioned"),1,0)</f>
        <v>0</v>
      </c>
      <c r="N53" s="11" t="s">
        <v>308</v>
      </c>
      <c r="O53" s="12" t="s">
        <v>309</v>
      </c>
      <c r="P53" s="11"/>
      <c r="Q53" s="12" t="s">
        <v>139</v>
      </c>
      <c r="R53" s="13" t="s">
        <v>140</v>
      </c>
    </row>
    <row r="54" customFormat="false" ht="23.25" hidden="false" customHeight="true" outlineLevel="0" collapsed="false">
      <c r="A54" s="13" t="n">
        <v>53</v>
      </c>
      <c r="B54" s="11" t="s">
        <v>296</v>
      </c>
      <c r="C54" s="11" t="s">
        <v>297</v>
      </c>
      <c r="D54" s="12" t="s">
        <v>298</v>
      </c>
      <c r="E54" s="13" t="n">
        <v>2</v>
      </c>
      <c r="F54" s="11" t="s">
        <v>131</v>
      </c>
      <c r="G54" s="11" t="s">
        <v>132</v>
      </c>
      <c r="H54" s="13" t="s">
        <v>133</v>
      </c>
      <c r="I54" s="12" t="s">
        <v>307</v>
      </c>
      <c r="J54" s="13" t="s">
        <v>141</v>
      </c>
      <c r="K54" s="13" t="s">
        <v>136</v>
      </c>
      <c r="L54" s="13" t="n">
        <f aca="false">IF(K54="Cited",1,0)</f>
        <v>0</v>
      </c>
      <c r="M54" s="13" t="n">
        <f aca="false">IF(OR(K54="Cited",K54="Mentioned"),1,0)</f>
        <v>0</v>
      </c>
      <c r="N54" s="11" t="s">
        <v>310</v>
      </c>
      <c r="O54" s="12"/>
      <c r="P54" s="11" t="s">
        <v>311</v>
      </c>
      <c r="Q54" s="12" t="s">
        <v>145</v>
      </c>
      <c r="R54" s="13" t="s">
        <v>140</v>
      </c>
    </row>
    <row r="55" customFormat="false" ht="23.25" hidden="false" customHeight="true" outlineLevel="0" collapsed="false">
      <c r="A55" s="13" t="n">
        <v>54</v>
      </c>
      <c r="B55" s="11" t="s">
        <v>296</v>
      </c>
      <c r="C55" s="11" t="s">
        <v>297</v>
      </c>
      <c r="D55" s="12" t="s">
        <v>298</v>
      </c>
      <c r="E55" s="13" t="n">
        <v>2</v>
      </c>
      <c r="F55" s="11" t="s">
        <v>131</v>
      </c>
      <c r="G55" s="11" t="s">
        <v>132</v>
      </c>
      <c r="H55" s="13" t="s">
        <v>133</v>
      </c>
      <c r="I55" s="12" t="s">
        <v>307</v>
      </c>
      <c r="J55" s="13" t="s">
        <v>146</v>
      </c>
      <c r="K55" s="13" t="s">
        <v>136</v>
      </c>
      <c r="L55" s="13" t="n">
        <f aca="false">IF(K55="Cited",1,0)</f>
        <v>0</v>
      </c>
      <c r="M55" s="13" t="n">
        <f aca="false">IF(OR(K55="Cited",K55="Mentioned"),1,0)</f>
        <v>0</v>
      </c>
      <c r="N55" s="11" t="s">
        <v>312</v>
      </c>
      <c r="O55" s="12" t="s">
        <v>313</v>
      </c>
      <c r="P55" s="11"/>
      <c r="Q55" s="12" t="s">
        <v>306</v>
      </c>
      <c r="R55" s="13" t="s">
        <v>150</v>
      </c>
    </row>
    <row r="56" customFormat="false" ht="23.25" hidden="false" customHeight="true" outlineLevel="0" collapsed="false">
      <c r="A56" s="13" t="n">
        <v>55</v>
      </c>
      <c r="B56" s="11" t="s">
        <v>296</v>
      </c>
      <c r="C56" s="11" t="s">
        <v>297</v>
      </c>
      <c r="D56" s="12" t="s">
        <v>298</v>
      </c>
      <c r="E56" s="13" t="n">
        <v>3</v>
      </c>
      <c r="F56" s="11" t="s">
        <v>160</v>
      </c>
      <c r="G56" s="11" t="s">
        <v>161</v>
      </c>
      <c r="H56" s="13" t="s">
        <v>162</v>
      </c>
      <c r="I56" s="12" t="s">
        <v>314</v>
      </c>
      <c r="J56" s="13" t="s">
        <v>135</v>
      </c>
      <c r="K56" s="13" t="s">
        <v>175</v>
      </c>
      <c r="L56" s="13" t="n">
        <f aca="false">IF(K56="Cited",1,0)</f>
        <v>1</v>
      </c>
      <c r="M56" s="13" t="n">
        <f aca="false">IF(OR(K56="Cited",K56="Mentioned"),1,0)</f>
        <v>1</v>
      </c>
      <c r="N56" s="11" t="s">
        <v>315</v>
      </c>
      <c r="O56" s="12" t="s">
        <v>316</v>
      </c>
      <c r="P56" s="11"/>
      <c r="Q56" s="12" t="s">
        <v>139</v>
      </c>
      <c r="R56" s="13" t="s">
        <v>140</v>
      </c>
    </row>
    <row r="57" customFormat="false" ht="23.25" hidden="false" customHeight="true" outlineLevel="0" collapsed="false">
      <c r="A57" s="13" t="n">
        <v>56</v>
      </c>
      <c r="B57" s="11" t="s">
        <v>296</v>
      </c>
      <c r="C57" s="11" t="s">
        <v>297</v>
      </c>
      <c r="D57" s="12" t="s">
        <v>298</v>
      </c>
      <c r="E57" s="13" t="n">
        <v>3</v>
      </c>
      <c r="F57" s="11" t="s">
        <v>160</v>
      </c>
      <c r="G57" s="11" t="s">
        <v>161</v>
      </c>
      <c r="H57" s="13" t="s">
        <v>162</v>
      </c>
      <c r="I57" s="12" t="s">
        <v>314</v>
      </c>
      <c r="J57" s="13" t="s">
        <v>141</v>
      </c>
      <c r="K57" s="13" t="s">
        <v>175</v>
      </c>
      <c r="L57" s="13" t="n">
        <f aca="false">IF(K57="Cited",1,0)</f>
        <v>1</v>
      </c>
      <c r="M57" s="13" t="n">
        <f aca="false">IF(OR(K57="Cited",K57="Mentioned"),1,0)</f>
        <v>1</v>
      </c>
      <c r="N57" s="11" t="s">
        <v>317</v>
      </c>
      <c r="O57" s="12" t="s">
        <v>318</v>
      </c>
      <c r="P57" s="11" t="s">
        <v>319</v>
      </c>
      <c r="Q57" s="12" t="s">
        <v>145</v>
      </c>
      <c r="R57" s="13" t="s">
        <v>140</v>
      </c>
    </row>
    <row r="58" customFormat="false" ht="23.25" hidden="false" customHeight="true" outlineLevel="0" collapsed="false">
      <c r="A58" s="13" t="n">
        <v>57</v>
      </c>
      <c r="B58" s="11" t="s">
        <v>296</v>
      </c>
      <c r="C58" s="11" t="s">
        <v>297</v>
      </c>
      <c r="D58" s="12" t="s">
        <v>298</v>
      </c>
      <c r="E58" s="13" t="n">
        <v>3</v>
      </c>
      <c r="F58" s="11" t="s">
        <v>160</v>
      </c>
      <c r="G58" s="11" t="s">
        <v>161</v>
      </c>
      <c r="H58" s="13" t="s">
        <v>162</v>
      </c>
      <c r="I58" s="12" t="s">
        <v>314</v>
      </c>
      <c r="J58" s="13" t="s">
        <v>146</v>
      </c>
      <c r="K58" s="13" t="s">
        <v>175</v>
      </c>
      <c r="L58" s="13" t="n">
        <f aca="false">IF(K58="Cited",1,0)</f>
        <v>1</v>
      </c>
      <c r="M58" s="13" t="n">
        <f aca="false">IF(OR(K58="Cited",K58="Mentioned"),1,0)</f>
        <v>1</v>
      </c>
      <c r="N58" s="11" t="s">
        <v>320</v>
      </c>
      <c r="O58" s="12" t="s">
        <v>321</v>
      </c>
      <c r="P58" s="11"/>
      <c r="Q58" s="12" t="s">
        <v>306</v>
      </c>
      <c r="R58" s="13" t="s">
        <v>150</v>
      </c>
    </row>
    <row r="59" customFormat="false" ht="23.25" hidden="false" customHeight="true" outlineLevel="0" collapsed="false">
      <c r="A59" s="13" t="n">
        <v>58</v>
      </c>
      <c r="B59" s="11" t="s">
        <v>296</v>
      </c>
      <c r="C59" s="11" t="s">
        <v>297</v>
      </c>
      <c r="D59" s="12" t="s">
        <v>298</v>
      </c>
      <c r="E59" s="13" t="n">
        <v>4</v>
      </c>
      <c r="F59" s="11" t="s">
        <v>160</v>
      </c>
      <c r="G59" s="11" t="s">
        <v>173</v>
      </c>
      <c r="H59" s="13" t="s">
        <v>162</v>
      </c>
      <c r="I59" s="12" t="s">
        <v>322</v>
      </c>
      <c r="J59" s="13" t="s">
        <v>135</v>
      </c>
      <c r="K59" s="13" t="s">
        <v>175</v>
      </c>
      <c r="L59" s="13" t="n">
        <f aca="false">IF(K59="Cited",1,0)</f>
        <v>1</v>
      </c>
      <c r="M59" s="13" t="n">
        <f aca="false">IF(OR(K59="Cited",K59="Mentioned"),1,0)</f>
        <v>1</v>
      </c>
      <c r="N59" s="11" t="s">
        <v>323</v>
      </c>
      <c r="O59" s="12" t="s">
        <v>324</v>
      </c>
      <c r="P59" s="11"/>
      <c r="Q59" s="12" t="s">
        <v>139</v>
      </c>
      <c r="R59" s="13" t="s">
        <v>140</v>
      </c>
    </row>
    <row r="60" customFormat="false" ht="23.25" hidden="false" customHeight="true" outlineLevel="0" collapsed="false">
      <c r="A60" s="13" t="n">
        <v>59</v>
      </c>
      <c r="B60" s="11" t="s">
        <v>296</v>
      </c>
      <c r="C60" s="11" t="s">
        <v>297</v>
      </c>
      <c r="D60" s="12" t="s">
        <v>298</v>
      </c>
      <c r="E60" s="13" t="n">
        <v>4</v>
      </c>
      <c r="F60" s="11" t="s">
        <v>160</v>
      </c>
      <c r="G60" s="11" t="s">
        <v>173</v>
      </c>
      <c r="H60" s="13" t="s">
        <v>162</v>
      </c>
      <c r="I60" s="12" t="s">
        <v>322</v>
      </c>
      <c r="J60" s="13" t="s">
        <v>141</v>
      </c>
      <c r="K60" s="13" t="s">
        <v>175</v>
      </c>
      <c r="L60" s="13" t="n">
        <f aca="false">IF(K60="Cited",1,0)</f>
        <v>1</v>
      </c>
      <c r="M60" s="13" t="n">
        <f aca="false">IF(OR(K60="Cited",K60="Mentioned"),1,0)</f>
        <v>1</v>
      </c>
      <c r="N60" s="11" t="s">
        <v>325</v>
      </c>
      <c r="O60" s="12" t="s">
        <v>326</v>
      </c>
      <c r="P60" s="11" t="s">
        <v>327</v>
      </c>
      <c r="Q60" s="12" t="s">
        <v>145</v>
      </c>
      <c r="R60" s="13" t="s">
        <v>140</v>
      </c>
    </row>
    <row r="61" customFormat="false" ht="23.25" hidden="false" customHeight="true" outlineLevel="0" collapsed="false">
      <c r="A61" s="13" t="n">
        <v>60</v>
      </c>
      <c r="B61" s="11" t="s">
        <v>296</v>
      </c>
      <c r="C61" s="11" t="s">
        <v>297</v>
      </c>
      <c r="D61" s="12" t="s">
        <v>298</v>
      </c>
      <c r="E61" s="13" t="n">
        <v>4</v>
      </c>
      <c r="F61" s="11" t="s">
        <v>160</v>
      </c>
      <c r="G61" s="11" t="s">
        <v>173</v>
      </c>
      <c r="H61" s="13" t="s">
        <v>162</v>
      </c>
      <c r="I61" s="12" t="s">
        <v>322</v>
      </c>
      <c r="J61" s="13" t="s">
        <v>146</v>
      </c>
      <c r="K61" s="13" t="s">
        <v>175</v>
      </c>
      <c r="L61" s="13" t="n">
        <f aca="false">IF(K61="Cited",1,0)</f>
        <v>1</v>
      </c>
      <c r="M61" s="13" t="n">
        <f aca="false">IF(OR(K61="Cited",K61="Mentioned"),1,0)</f>
        <v>1</v>
      </c>
      <c r="N61" s="11" t="s">
        <v>328</v>
      </c>
      <c r="O61" s="12" t="s">
        <v>329</v>
      </c>
      <c r="P61" s="11"/>
      <c r="Q61" s="12" t="s">
        <v>306</v>
      </c>
      <c r="R61" s="13" t="s">
        <v>150</v>
      </c>
    </row>
    <row r="62" customFormat="false" ht="23.25" hidden="false" customHeight="true" outlineLevel="0" collapsed="false">
      <c r="A62" s="13" t="n">
        <v>61</v>
      </c>
      <c r="B62" s="11" t="s">
        <v>296</v>
      </c>
      <c r="C62" s="11" t="s">
        <v>297</v>
      </c>
      <c r="D62" s="12" t="s">
        <v>298</v>
      </c>
      <c r="E62" s="13" t="n">
        <v>5</v>
      </c>
      <c r="F62" s="11" t="s">
        <v>184</v>
      </c>
      <c r="G62" s="11" t="s">
        <v>173</v>
      </c>
      <c r="H62" s="13" t="s">
        <v>162</v>
      </c>
      <c r="I62" s="12" t="s">
        <v>330</v>
      </c>
      <c r="J62" s="13" t="s">
        <v>135</v>
      </c>
      <c r="K62" s="13" t="s">
        <v>175</v>
      </c>
      <c r="L62" s="13" t="n">
        <f aca="false">IF(K62="Cited",1,0)</f>
        <v>1</v>
      </c>
      <c r="M62" s="13" t="n">
        <f aca="false">IF(OR(K62="Cited",K62="Mentioned"),1,0)</f>
        <v>1</v>
      </c>
      <c r="N62" s="11" t="s">
        <v>331</v>
      </c>
      <c r="O62" s="12" t="s">
        <v>332</v>
      </c>
      <c r="P62" s="11"/>
      <c r="Q62" s="12" t="s">
        <v>139</v>
      </c>
      <c r="R62" s="13" t="s">
        <v>140</v>
      </c>
    </row>
    <row r="63" customFormat="false" ht="23.25" hidden="false" customHeight="true" outlineLevel="0" collapsed="false">
      <c r="A63" s="13" t="n">
        <v>62</v>
      </c>
      <c r="B63" s="11" t="s">
        <v>296</v>
      </c>
      <c r="C63" s="11" t="s">
        <v>297</v>
      </c>
      <c r="D63" s="12" t="s">
        <v>298</v>
      </c>
      <c r="E63" s="13" t="n">
        <v>5</v>
      </c>
      <c r="F63" s="11" t="s">
        <v>184</v>
      </c>
      <c r="G63" s="11" t="s">
        <v>173</v>
      </c>
      <c r="H63" s="13" t="s">
        <v>162</v>
      </c>
      <c r="I63" s="12" t="s">
        <v>330</v>
      </c>
      <c r="J63" s="13" t="s">
        <v>141</v>
      </c>
      <c r="K63" s="13" t="s">
        <v>175</v>
      </c>
      <c r="L63" s="13" t="n">
        <f aca="false">IF(K63="Cited",1,0)</f>
        <v>1</v>
      </c>
      <c r="M63" s="13" t="n">
        <f aca="false">IF(OR(K63="Cited",K63="Mentioned"),1,0)</f>
        <v>1</v>
      </c>
      <c r="N63" s="11" t="s">
        <v>333</v>
      </c>
      <c r="O63" s="12" t="s">
        <v>334</v>
      </c>
      <c r="P63" s="11" t="s">
        <v>335</v>
      </c>
      <c r="Q63" s="12" t="s">
        <v>145</v>
      </c>
      <c r="R63" s="13" t="s">
        <v>140</v>
      </c>
    </row>
    <row r="64" customFormat="false" ht="23.25" hidden="false" customHeight="true" outlineLevel="0" collapsed="false">
      <c r="A64" s="13" t="n">
        <v>63</v>
      </c>
      <c r="B64" s="11" t="s">
        <v>296</v>
      </c>
      <c r="C64" s="11" t="s">
        <v>297</v>
      </c>
      <c r="D64" s="12" t="s">
        <v>298</v>
      </c>
      <c r="E64" s="13" t="n">
        <v>5</v>
      </c>
      <c r="F64" s="11" t="s">
        <v>184</v>
      </c>
      <c r="G64" s="11" t="s">
        <v>173</v>
      </c>
      <c r="H64" s="13" t="s">
        <v>162</v>
      </c>
      <c r="I64" s="12" t="s">
        <v>330</v>
      </c>
      <c r="J64" s="13" t="s">
        <v>146</v>
      </c>
      <c r="K64" s="13" t="s">
        <v>175</v>
      </c>
      <c r="L64" s="13" t="n">
        <f aca="false">IF(K64="Cited",1,0)</f>
        <v>1</v>
      </c>
      <c r="M64" s="13" t="n">
        <f aca="false">IF(OR(K64="Cited",K64="Mentioned"),1,0)</f>
        <v>1</v>
      </c>
      <c r="N64" s="11" t="s">
        <v>336</v>
      </c>
      <c r="O64" s="12" t="s">
        <v>337</v>
      </c>
      <c r="P64" s="11"/>
      <c r="Q64" s="12" t="s">
        <v>306</v>
      </c>
      <c r="R64" s="13" t="s">
        <v>150</v>
      </c>
    </row>
    <row r="65" customFormat="false" ht="23.25" hidden="false" customHeight="true" outlineLevel="0" collapsed="false">
      <c r="A65" s="13" t="n">
        <v>64</v>
      </c>
      <c r="B65" s="11" t="s">
        <v>296</v>
      </c>
      <c r="C65" s="11" t="s">
        <v>297</v>
      </c>
      <c r="D65" s="12" t="s">
        <v>298</v>
      </c>
      <c r="E65" s="13" t="n">
        <v>6</v>
      </c>
      <c r="F65" s="11" t="s">
        <v>184</v>
      </c>
      <c r="G65" s="11" t="s">
        <v>173</v>
      </c>
      <c r="H65" s="13" t="s">
        <v>162</v>
      </c>
      <c r="I65" s="12" t="s">
        <v>338</v>
      </c>
      <c r="J65" s="13" t="s">
        <v>135</v>
      </c>
      <c r="K65" s="13" t="s">
        <v>175</v>
      </c>
      <c r="L65" s="13" t="n">
        <f aca="false">IF(K65="Cited",1,0)</f>
        <v>1</v>
      </c>
      <c r="M65" s="13" t="n">
        <f aca="false">IF(OR(K65="Cited",K65="Mentioned"),1,0)</f>
        <v>1</v>
      </c>
      <c r="N65" s="11" t="s">
        <v>339</v>
      </c>
      <c r="O65" s="12" t="s">
        <v>340</v>
      </c>
      <c r="P65" s="11"/>
      <c r="Q65" s="12" t="s">
        <v>139</v>
      </c>
      <c r="R65" s="13" t="s">
        <v>140</v>
      </c>
    </row>
    <row r="66" customFormat="false" ht="23.25" hidden="false" customHeight="true" outlineLevel="0" collapsed="false">
      <c r="A66" s="13" t="n">
        <v>65</v>
      </c>
      <c r="B66" s="11" t="s">
        <v>296</v>
      </c>
      <c r="C66" s="11" t="s">
        <v>297</v>
      </c>
      <c r="D66" s="12" t="s">
        <v>298</v>
      </c>
      <c r="E66" s="13" t="n">
        <v>6</v>
      </c>
      <c r="F66" s="11" t="s">
        <v>184</v>
      </c>
      <c r="G66" s="11" t="s">
        <v>173</v>
      </c>
      <c r="H66" s="13" t="s">
        <v>162</v>
      </c>
      <c r="I66" s="12" t="s">
        <v>338</v>
      </c>
      <c r="J66" s="13" t="s">
        <v>141</v>
      </c>
      <c r="K66" s="13" t="s">
        <v>175</v>
      </c>
      <c r="L66" s="13" t="n">
        <f aca="false">IF(K66="Cited",1,0)</f>
        <v>1</v>
      </c>
      <c r="M66" s="13" t="n">
        <f aca="false">IF(OR(K66="Cited",K66="Mentioned"),1,0)</f>
        <v>1</v>
      </c>
      <c r="N66" s="11" t="s">
        <v>341</v>
      </c>
      <c r="O66" s="12" t="s">
        <v>342</v>
      </c>
      <c r="P66" s="11" t="s">
        <v>343</v>
      </c>
      <c r="Q66" s="12" t="s">
        <v>145</v>
      </c>
      <c r="R66" s="13" t="s">
        <v>140</v>
      </c>
    </row>
    <row r="67" customFormat="false" ht="23.25" hidden="false" customHeight="true" outlineLevel="0" collapsed="false">
      <c r="A67" s="13" t="n">
        <v>66</v>
      </c>
      <c r="B67" s="11" t="s">
        <v>296</v>
      </c>
      <c r="C67" s="11" t="s">
        <v>297</v>
      </c>
      <c r="D67" s="12" t="s">
        <v>298</v>
      </c>
      <c r="E67" s="13" t="n">
        <v>6</v>
      </c>
      <c r="F67" s="11" t="s">
        <v>184</v>
      </c>
      <c r="G67" s="11" t="s">
        <v>173</v>
      </c>
      <c r="H67" s="13" t="s">
        <v>162</v>
      </c>
      <c r="I67" s="12" t="s">
        <v>338</v>
      </c>
      <c r="J67" s="13" t="s">
        <v>146</v>
      </c>
      <c r="K67" s="13" t="s">
        <v>175</v>
      </c>
      <c r="L67" s="13" t="n">
        <f aca="false">IF(K67="Cited",1,0)</f>
        <v>1</v>
      </c>
      <c r="M67" s="13" t="n">
        <f aca="false">IF(OR(K67="Cited",K67="Mentioned"),1,0)</f>
        <v>1</v>
      </c>
      <c r="N67" s="11" t="s">
        <v>344</v>
      </c>
      <c r="O67" s="12" t="s">
        <v>345</v>
      </c>
      <c r="P67" s="11"/>
      <c r="Q67" s="12" t="s">
        <v>306</v>
      </c>
      <c r="R67" s="13" t="s">
        <v>150</v>
      </c>
    </row>
    <row r="68" customFormat="false" ht="23.25" hidden="false" customHeight="true" outlineLevel="0" collapsed="false">
      <c r="A68" s="13" t="n">
        <v>67</v>
      </c>
      <c r="B68" s="11" t="s">
        <v>296</v>
      </c>
      <c r="C68" s="11" t="s">
        <v>297</v>
      </c>
      <c r="D68" s="12" t="s">
        <v>298</v>
      </c>
      <c r="E68" s="13" t="n">
        <v>7</v>
      </c>
      <c r="F68" s="11" t="s">
        <v>203</v>
      </c>
      <c r="G68" s="11" t="s">
        <v>173</v>
      </c>
      <c r="H68" s="13" t="s">
        <v>162</v>
      </c>
      <c r="I68" s="12" t="s">
        <v>346</v>
      </c>
      <c r="J68" s="13" t="s">
        <v>135</v>
      </c>
      <c r="K68" s="13" t="s">
        <v>175</v>
      </c>
      <c r="L68" s="13" t="n">
        <f aca="false">IF(K68="Cited",1,0)</f>
        <v>1</v>
      </c>
      <c r="M68" s="13" t="n">
        <f aca="false">IF(OR(K68="Cited",K68="Mentioned"),1,0)</f>
        <v>1</v>
      </c>
      <c r="N68" s="11" t="s">
        <v>347</v>
      </c>
      <c r="O68" s="12" t="s">
        <v>348</v>
      </c>
      <c r="P68" s="11"/>
      <c r="Q68" s="12" t="s">
        <v>139</v>
      </c>
      <c r="R68" s="13" t="s">
        <v>140</v>
      </c>
    </row>
    <row r="69" customFormat="false" ht="23.25" hidden="false" customHeight="true" outlineLevel="0" collapsed="false">
      <c r="A69" s="13" t="n">
        <v>68</v>
      </c>
      <c r="B69" s="11" t="s">
        <v>296</v>
      </c>
      <c r="C69" s="11" t="s">
        <v>297</v>
      </c>
      <c r="D69" s="12" t="s">
        <v>298</v>
      </c>
      <c r="E69" s="13" t="n">
        <v>7</v>
      </c>
      <c r="F69" s="11" t="s">
        <v>203</v>
      </c>
      <c r="G69" s="11" t="s">
        <v>173</v>
      </c>
      <c r="H69" s="13" t="s">
        <v>162</v>
      </c>
      <c r="I69" s="12" t="s">
        <v>346</v>
      </c>
      <c r="J69" s="13" t="s">
        <v>141</v>
      </c>
      <c r="K69" s="13" t="s">
        <v>175</v>
      </c>
      <c r="L69" s="13" t="n">
        <f aca="false">IF(K69="Cited",1,0)</f>
        <v>1</v>
      </c>
      <c r="M69" s="13" t="n">
        <f aca="false">IF(OR(K69="Cited",K69="Mentioned"),1,0)</f>
        <v>1</v>
      </c>
      <c r="N69" s="11" t="s">
        <v>349</v>
      </c>
      <c r="O69" s="12" t="s">
        <v>350</v>
      </c>
      <c r="P69" s="11" t="s">
        <v>351</v>
      </c>
      <c r="Q69" s="12" t="s">
        <v>145</v>
      </c>
      <c r="R69" s="13" t="s">
        <v>140</v>
      </c>
    </row>
    <row r="70" customFormat="false" ht="23.25" hidden="false" customHeight="true" outlineLevel="0" collapsed="false">
      <c r="A70" s="13" t="n">
        <v>69</v>
      </c>
      <c r="B70" s="11" t="s">
        <v>296</v>
      </c>
      <c r="C70" s="11" t="s">
        <v>297</v>
      </c>
      <c r="D70" s="12" t="s">
        <v>298</v>
      </c>
      <c r="E70" s="13" t="n">
        <v>7</v>
      </c>
      <c r="F70" s="11" t="s">
        <v>203</v>
      </c>
      <c r="G70" s="11" t="s">
        <v>173</v>
      </c>
      <c r="H70" s="13" t="s">
        <v>162</v>
      </c>
      <c r="I70" s="12" t="s">
        <v>346</v>
      </c>
      <c r="J70" s="13" t="s">
        <v>146</v>
      </c>
      <c r="K70" s="13" t="s">
        <v>175</v>
      </c>
      <c r="L70" s="13" t="n">
        <f aca="false">IF(K70="Cited",1,0)</f>
        <v>1</v>
      </c>
      <c r="M70" s="13" t="n">
        <f aca="false">IF(OR(K70="Cited",K70="Mentioned"),1,0)</f>
        <v>1</v>
      </c>
      <c r="N70" s="11" t="s">
        <v>352</v>
      </c>
      <c r="O70" s="12" t="s">
        <v>353</v>
      </c>
      <c r="P70" s="11"/>
      <c r="Q70" s="12" t="s">
        <v>306</v>
      </c>
      <c r="R70" s="13" t="s">
        <v>150</v>
      </c>
    </row>
    <row r="71" customFormat="false" ht="23.25" hidden="false" customHeight="true" outlineLevel="0" collapsed="false">
      <c r="A71" s="13" t="n">
        <v>70</v>
      </c>
      <c r="B71" s="11" t="s">
        <v>296</v>
      </c>
      <c r="C71" s="11" t="s">
        <v>297</v>
      </c>
      <c r="D71" s="12" t="s">
        <v>298</v>
      </c>
      <c r="E71" s="13" t="n">
        <v>8</v>
      </c>
      <c r="F71" s="11" t="s">
        <v>203</v>
      </c>
      <c r="G71" s="11" t="s">
        <v>132</v>
      </c>
      <c r="H71" s="13" t="s">
        <v>133</v>
      </c>
      <c r="I71" s="12" t="s">
        <v>354</v>
      </c>
      <c r="J71" s="13" t="s">
        <v>135</v>
      </c>
      <c r="K71" s="13" t="s">
        <v>136</v>
      </c>
      <c r="L71" s="13" t="n">
        <f aca="false">IF(K71="Cited",1,0)</f>
        <v>0</v>
      </c>
      <c r="M71" s="13" t="n">
        <f aca="false">IF(OR(K71="Cited",K71="Mentioned"),1,0)</f>
        <v>0</v>
      </c>
      <c r="N71" s="11" t="s">
        <v>355</v>
      </c>
      <c r="O71" s="12" t="s">
        <v>356</v>
      </c>
      <c r="P71" s="11"/>
      <c r="Q71" s="12" t="s">
        <v>139</v>
      </c>
      <c r="R71" s="13" t="s">
        <v>140</v>
      </c>
    </row>
    <row r="72" customFormat="false" ht="23.25" hidden="false" customHeight="true" outlineLevel="0" collapsed="false">
      <c r="A72" s="13" t="n">
        <v>71</v>
      </c>
      <c r="B72" s="11" t="s">
        <v>296</v>
      </c>
      <c r="C72" s="11" t="s">
        <v>297</v>
      </c>
      <c r="D72" s="12" t="s">
        <v>298</v>
      </c>
      <c r="E72" s="13" t="n">
        <v>8</v>
      </c>
      <c r="F72" s="11" t="s">
        <v>203</v>
      </c>
      <c r="G72" s="11" t="s">
        <v>132</v>
      </c>
      <c r="H72" s="13" t="s">
        <v>133</v>
      </c>
      <c r="I72" s="12" t="s">
        <v>354</v>
      </c>
      <c r="J72" s="13" t="s">
        <v>141</v>
      </c>
      <c r="K72" s="13" t="s">
        <v>136</v>
      </c>
      <c r="L72" s="13" t="n">
        <f aca="false">IF(K72="Cited",1,0)</f>
        <v>0</v>
      </c>
      <c r="M72" s="13" t="n">
        <f aca="false">IF(OR(K72="Cited",K72="Mentioned"),1,0)</f>
        <v>0</v>
      </c>
      <c r="N72" s="11" t="s">
        <v>357</v>
      </c>
      <c r="O72" s="12" t="s">
        <v>358</v>
      </c>
      <c r="P72" s="11" t="s">
        <v>359</v>
      </c>
      <c r="Q72" s="12" t="s">
        <v>145</v>
      </c>
      <c r="R72" s="13" t="s">
        <v>140</v>
      </c>
    </row>
    <row r="73" customFormat="false" ht="23.25" hidden="false" customHeight="true" outlineLevel="0" collapsed="false">
      <c r="A73" s="13" t="n">
        <v>72</v>
      </c>
      <c r="B73" s="11" t="s">
        <v>296</v>
      </c>
      <c r="C73" s="11" t="s">
        <v>297</v>
      </c>
      <c r="D73" s="12" t="s">
        <v>298</v>
      </c>
      <c r="E73" s="13" t="n">
        <v>8</v>
      </c>
      <c r="F73" s="11" t="s">
        <v>203</v>
      </c>
      <c r="G73" s="11" t="s">
        <v>132</v>
      </c>
      <c r="H73" s="13" t="s">
        <v>133</v>
      </c>
      <c r="I73" s="12" t="s">
        <v>354</v>
      </c>
      <c r="J73" s="13" t="s">
        <v>146</v>
      </c>
      <c r="K73" s="13" t="s">
        <v>136</v>
      </c>
      <c r="L73" s="13" t="n">
        <f aca="false">IF(K73="Cited",1,0)</f>
        <v>0</v>
      </c>
      <c r="M73" s="13" t="n">
        <f aca="false">IF(OR(K73="Cited",K73="Mentioned"),1,0)</f>
        <v>0</v>
      </c>
      <c r="N73" s="11" t="s">
        <v>360</v>
      </c>
      <c r="O73" s="12" t="s">
        <v>361</v>
      </c>
      <c r="P73" s="11"/>
      <c r="Q73" s="12" t="s">
        <v>306</v>
      </c>
      <c r="R73" s="13" t="s">
        <v>150</v>
      </c>
    </row>
    <row r="74" customFormat="false" ht="23.25" hidden="false" customHeight="true" outlineLevel="0" collapsed="false">
      <c r="A74" s="13" t="n">
        <v>73</v>
      </c>
      <c r="B74" s="11" t="s">
        <v>362</v>
      </c>
      <c r="C74" s="11" t="s">
        <v>363</v>
      </c>
      <c r="D74" s="12" t="s">
        <v>364</v>
      </c>
      <c r="E74" s="13" t="n">
        <v>1</v>
      </c>
      <c r="F74" s="11" t="s">
        <v>131</v>
      </c>
      <c r="G74" s="11" t="s">
        <v>132</v>
      </c>
      <c r="H74" s="13" t="s">
        <v>133</v>
      </c>
      <c r="I74" s="12" t="s">
        <v>365</v>
      </c>
      <c r="J74" s="13" t="s">
        <v>135</v>
      </c>
      <c r="K74" s="13" t="s">
        <v>136</v>
      </c>
      <c r="L74" s="13" t="n">
        <f aca="false">IF(K74="Cited",1,0)</f>
        <v>0</v>
      </c>
      <c r="M74" s="13" t="n">
        <f aca="false">IF(OR(K74="Cited",K74="Mentioned"),1,0)</f>
        <v>0</v>
      </c>
      <c r="N74" s="11" t="s">
        <v>366</v>
      </c>
      <c r="O74" s="12" t="s">
        <v>367</v>
      </c>
      <c r="P74" s="11"/>
      <c r="Q74" s="12" t="s">
        <v>139</v>
      </c>
      <c r="R74" s="13" t="s">
        <v>150</v>
      </c>
    </row>
    <row r="75" customFormat="false" ht="23.25" hidden="false" customHeight="true" outlineLevel="0" collapsed="false">
      <c r="A75" s="13" t="n">
        <v>74</v>
      </c>
      <c r="B75" s="11" t="s">
        <v>362</v>
      </c>
      <c r="C75" s="11" t="s">
        <v>363</v>
      </c>
      <c r="D75" s="12" t="s">
        <v>364</v>
      </c>
      <c r="E75" s="13" t="n">
        <v>1</v>
      </c>
      <c r="F75" s="11" t="s">
        <v>131</v>
      </c>
      <c r="G75" s="11" t="s">
        <v>132</v>
      </c>
      <c r="H75" s="13" t="s">
        <v>133</v>
      </c>
      <c r="I75" s="12" t="s">
        <v>365</v>
      </c>
      <c r="J75" s="13" t="s">
        <v>141</v>
      </c>
      <c r="K75" s="13" t="s">
        <v>136</v>
      </c>
      <c r="L75" s="13" t="n">
        <f aca="false">IF(K75="Cited",1,0)</f>
        <v>0</v>
      </c>
      <c r="M75" s="13" t="n">
        <f aca="false">IF(OR(K75="Cited",K75="Mentioned"),1,0)</f>
        <v>0</v>
      </c>
      <c r="N75" s="11" t="s">
        <v>368</v>
      </c>
      <c r="O75" s="12" t="s">
        <v>369</v>
      </c>
      <c r="P75" s="11" t="s">
        <v>370</v>
      </c>
      <c r="Q75" s="12" t="s">
        <v>145</v>
      </c>
      <c r="R75" s="13" t="s">
        <v>140</v>
      </c>
    </row>
    <row r="76" customFormat="false" ht="23.25" hidden="false" customHeight="true" outlineLevel="0" collapsed="false">
      <c r="A76" s="13" t="n">
        <v>75</v>
      </c>
      <c r="B76" s="11" t="s">
        <v>362</v>
      </c>
      <c r="C76" s="11" t="s">
        <v>363</v>
      </c>
      <c r="D76" s="12" t="s">
        <v>364</v>
      </c>
      <c r="E76" s="13" t="n">
        <v>1</v>
      </c>
      <c r="F76" s="11" t="s">
        <v>131</v>
      </c>
      <c r="G76" s="11" t="s">
        <v>132</v>
      </c>
      <c r="H76" s="13" t="s">
        <v>133</v>
      </c>
      <c r="I76" s="12" t="s">
        <v>365</v>
      </c>
      <c r="J76" s="13" t="s">
        <v>146</v>
      </c>
      <c r="K76" s="13" t="s">
        <v>136</v>
      </c>
      <c r="L76" s="13" t="n">
        <f aca="false">IF(K76="Cited",1,0)</f>
        <v>0</v>
      </c>
      <c r="M76" s="13" t="n">
        <f aca="false">IF(OR(K76="Cited",K76="Mentioned"),1,0)</f>
        <v>0</v>
      </c>
      <c r="N76" s="11" t="s">
        <v>371</v>
      </c>
      <c r="O76" s="12" t="s">
        <v>372</v>
      </c>
      <c r="P76" s="11"/>
      <c r="Q76" s="12" t="s">
        <v>306</v>
      </c>
      <c r="R76" s="13" t="s">
        <v>150</v>
      </c>
    </row>
    <row r="77" customFormat="false" ht="23.25" hidden="false" customHeight="true" outlineLevel="0" collapsed="false">
      <c r="A77" s="13" t="n">
        <v>76</v>
      </c>
      <c r="B77" s="11" t="s">
        <v>362</v>
      </c>
      <c r="C77" s="11" t="s">
        <v>363</v>
      </c>
      <c r="D77" s="12" t="s">
        <v>364</v>
      </c>
      <c r="E77" s="13" t="n">
        <v>2</v>
      </c>
      <c r="F77" s="11" t="s">
        <v>131</v>
      </c>
      <c r="G77" s="11" t="s">
        <v>132</v>
      </c>
      <c r="H77" s="13" t="s">
        <v>133</v>
      </c>
      <c r="I77" s="12" t="s">
        <v>373</v>
      </c>
      <c r="J77" s="13" t="s">
        <v>135</v>
      </c>
      <c r="K77" s="13" t="s">
        <v>136</v>
      </c>
      <c r="L77" s="13" t="n">
        <f aca="false">IF(K77="Cited",1,0)</f>
        <v>0</v>
      </c>
      <c r="M77" s="13" t="n">
        <f aca="false">IF(OR(K77="Cited",K77="Mentioned"),1,0)</f>
        <v>0</v>
      </c>
      <c r="N77" s="11" t="s">
        <v>374</v>
      </c>
      <c r="O77" s="12" t="s">
        <v>375</v>
      </c>
      <c r="P77" s="11"/>
      <c r="Q77" s="12" t="s">
        <v>139</v>
      </c>
      <c r="R77" s="13" t="s">
        <v>150</v>
      </c>
    </row>
    <row r="78" customFormat="false" ht="23.25" hidden="false" customHeight="true" outlineLevel="0" collapsed="false">
      <c r="A78" s="13" t="n">
        <v>77</v>
      </c>
      <c r="B78" s="11" t="s">
        <v>362</v>
      </c>
      <c r="C78" s="11" t="s">
        <v>363</v>
      </c>
      <c r="D78" s="12" t="s">
        <v>364</v>
      </c>
      <c r="E78" s="13" t="n">
        <v>2</v>
      </c>
      <c r="F78" s="11" t="s">
        <v>131</v>
      </c>
      <c r="G78" s="11" t="s">
        <v>132</v>
      </c>
      <c r="H78" s="13" t="s">
        <v>133</v>
      </c>
      <c r="I78" s="12" t="s">
        <v>373</v>
      </c>
      <c r="J78" s="13" t="s">
        <v>141</v>
      </c>
      <c r="K78" s="13" t="s">
        <v>136</v>
      </c>
      <c r="L78" s="13" t="n">
        <f aca="false">IF(K78="Cited",1,0)</f>
        <v>0</v>
      </c>
      <c r="M78" s="13" t="n">
        <f aca="false">IF(OR(K78="Cited",K78="Mentioned"),1,0)</f>
        <v>0</v>
      </c>
      <c r="N78" s="11" t="s">
        <v>376</v>
      </c>
      <c r="O78" s="12" t="s">
        <v>377</v>
      </c>
      <c r="P78" s="11" t="s">
        <v>378</v>
      </c>
      <c r="Q78" s="12" t="s">
        <v>145</v>
      </c>
      <c r="R78" s="13" t="s">
        <v>140</v>
      </c>
    </row>
    <row r="79" customFormat="false" ht="23.25" hidden="false" customHeight="true" outlineLevel="0" collapsed="false">
      <c r="A79" s="13" t="n">
        <v>78</v>
      </c>
      <c r="B79" s="11" t="s">
        <v>362</v>
      </c>
      <c r="C79" s="11" t="s">
        <v>363</v>
      </c>
      <c r="D79" s="12" t="s">
        <v>364</v>
      </c>
      <c r="E79" s="13" t="n">
        <v>2</v>
      </c>
      <c r="F79" s="11" t="s">
        <v>131</v>
      </c>
      <c r="G79" s="11" t="s">
        <v>132</v>
      </c>
      <c r="H79" s="13" t="s">
        <v>133</v>
      </c>
      <c r="I79" s="12" t="s">
        <v>373</v>
      </c>
      <c r="J79" s="13" t="s">
        <v>146</v>
      </c>
      <c r="K79" s="13" t="s">
        <v>136</v>
      </c>
      <c r="L79" s="13" t="n">
        <f aca="false">IF(K79="Cited",1,0)</f>
        <v>0</v>
      </c>
      <c r="M79" s="13" t="n">
        <f aca="false">IF(OR(K79="Cited",K79="Mentioned"),1,0)</f>
        <v>0</v>
      </c>
      <c r="N79" s="11" t="s">
        <v>379</v>
      </c>
      <c r="O79" s="12" t="s">
        <v>380</v>
      </c>
      <c r="P79" s="11"/>
      <c r="Q79" s="12" t="s">
        <v>306</v>
      </c>
      <c r="R79" s="13" t="s">
        <v>150</v>
      </c>
    </row>
    <row r="80" customFormat="false" ht="23.25" hidden="false" customHeight="true" outlineLevel="0" collapsed="false">
      <c r="A80" s="13" t="n">
        <v>79</v>
      </c>
      <c r="B80" s="11" t="s">
        <v>362</v>
      </c>
      <c r="C80" s="11" t="s">
        <v>363</v>
      </c>
      <c r="D80" s="12" t="s">
        <v>364</v>
      </c>
      <c r="E80" s="13" t="n">
        <v>3</v>
      </c>
      <c r="F80" s="11" t="s">
        <v>160</v>
      </c>
      <c r="G80" s="11" t="s">
        <v>161</v>
      </c>
      <c r="H80" s="13" t="s">
        <v>162</v>
      </c>
      <c r="I80" s="12" t="s">
        <v>381</v>
      </c>
      <c r="J80" s="13" t="s">
        <v>135</v>
      </c>
      <c r="K80" s="13" t="s">
        <v>164</v>
      </c>
      <c r="L80" s="13" t="n">
        <f aca="false">IF(K80="Cited",1,0)</f>
        <v>0</v>
      </c>
      <c r="M80" s="13" t="n">
        <f aca="false">IF(OR(K80="Cited",K80="Mentioned"),1,0)</f>
        <v>1</v>
      </c>
      <c r="N80" s="11" t="s">
        <v>382</v>
      </c>
      <c r="O80" s="12" t="s">
        <v>383</v>
      </c>
      <c r="P80" s="11"/>
      <c r="Q80" s="12" t="s">
        <v>139</v>
      </c>
      <c r="R80" s="13" t="s">
        <v>150</v>
      </c>
    </row>
    <row r="81" customFormat="false" ht="23.25" hidden="false" customHeight="true" outlineLevel="0" collapsed="false">
      <c r="A81" s="13" t="n">
        <v>80</v>
      </c>
      <c r="B81" s="11" t="s">
        <v>362</v>
      </c>
      <c r="C81" s="11" t="s">
        <v>363</v>
      </c>
      <c r="D81" s="12" t="s">
        <v>364</v>
      </c>
      <c r="E81" s="13" t="n">
        <v>3</v>
      </c>
      <c r="F81" s="11" t="s">
        <v>160</v>
      </c>
      <c r="G81" s="11" t="s">
        <v>161</v>
      </c>
      <c r="H81" s="13" t="s">
        <v>162</v>
      </c>
      <c r="I81" s="12" t="s">
        <v>381</v>
      </c>
      <c r="J81" s="13" t="s">
        <v>141</v>
      </c>
      <c r="K81" s="13" t="s">
        <v>136</v>
      </c>
      <c r="L81" s="13" t="n">
        <f aca="false">IF(K81="Cited",1,0)</f>
        <v>0</v>
      </c>
      <c r="M81" s="13" t="n">
        <f aca="false">IF(OR(K81="Cited",K81="Mentioned"),1,0)</f>
        <v>0</v>
      </c>
      <c r="N81" s="11" t="s">
        <v>384</v>
      </c>
      <c r="O81" s="12" t="s">
        <v>385</v>
      </c>
      <c r="P81" s="11" t="s">
        <v>386</v>
      </c>
      <c r="Q81" s="12" t="s">
        <v>145</v>
      </c>
      <c r="R81" s="13" t="s">
        <v>140</v>
      </c>
    </row>
    <row r="82" customFormat="false" ht="23.25" hidden="false" customHeight="true" outlineLevel="0" collapsed="false">
      <c r="A82" s="13" t="n">
        <v>81</v>
      </c>
      <c r="B82" s="11" t="s">
        <v>362</v>
      </c>
      <c r="C82" s="11" t="s">
        <v>363</v>
      </c>
      <c r="D82" s="12" t="s">
        <v>364</v>
      </c>
      <c r="E82" s="13" t="n">
        <v>3</v>
      </c>
      <c r="F82" s="11" t="s">
        <v>160</v>
      </c>
      <c r="G82" s="11" t="s">
        <v>161</v>
      </c>
      <c r="H82" s="13" t="s">
        <v>162</v>
      </c>
      <c r="I82" s="12" t="s">
        <v>381</v>
      </c>
      <c r="J82" s="13" t="s">
        <v>146</v>
      </c>
      <c r="K82" s="13" t="s">
        <v>164</v>
      </c>
      <c r="L82" s="13" t="n">
        <f aca="false">IF(K82="Cited",1,0)</f>
        <v>0</v>
      </c>
      <c r="M82" s="13" t="n">
        <f aca="false">IF(OR(K82="Cited",K82="Mentioned"),1,0)</f>
        <v>1</v>
      </c>
      <c r="N82" s="11" t="s">
        <v>387</v>
      </c>
      <c r="O82" s="12" t="s">
        <v>388</v>
      </c>
      <c r="P82" s="11"/>
      <c r="Q82" s="12" t="s">
        <v>306</v>
      </c>
      <c r="R82" s="13" t="s">
        <v>150</v>
      </c>
    </row>
    <row r="83" customFormat="false" ht="23.25" hidden="false" customHeight="true" outlineLevel="0" collapsed="false">
      <c r="A83" s="13" t="n">
        <v>82</v>
      </c>
      <c r="B83" s="11" t="s">
        <v>362</v>
      </c>
      <c r="C83" s="11" t="s">
        <v>363</v>
      </c>
      <c r="D83" s="12" t="s">
        <v>364</v>
      </c>
      <c r="E83" s="13" t="n">
        <v>4</v>
      </c>
      <c r="F83" s="11" t="s">
        <v>160</v>
      </c>
      <c r="G83" s="11" t="s">
        <v>173</v>
      </c>
      <c r="H83" s="13" t="s">
        <v>162</v>
      </c>
      <c r="I83" s="12" t="s">
        <v>389</v>
      </c>
      <c r="J83" s="13" t="s">
        <v>135</v>
      </c>
      <c r="K83" s="13" t="s">
        <v>175</v>
      </c>
      <c r="L83" s="13" t="n">
        <f aca="false">IF(K83="Cited",1,0)</f>
        <v>1</v>
      </c>
      <c r="M83" s="13" t="n">
        <f aca="false">IF(OR(K83="Cited",K83="Mentioned"),1,0)</f>
        <v>1</v>
      </c>
      <c r="N83" s="11" t="s">
        <v>390</v>
      </c>
      <c r="O83" s="12" t="s">
        <v>391</v>
      </c>
      <c r="P83" s="11"/>
      <c r="Q83" s="12" t="s">
        <v>139</v>
      </c>
      <c r="R83" s="13" t="s">
        <v>150</v>
      </c>
    </row>
    <row r="84" customFormat="false" ht="23.25" hidden="false" customHeight="true" outlineLevel="0" collapsed="false">
      <c r="A84" s="13" t="n">
        <v>83</v>
      </c>
      <c r="B84" s="11" t="s">
        <v>362</v>
      </c>
      <c r="C84" s="11" t="s">
        <v>363</v>
      </c>
      <c r="D84" s="12" t="s">
        <v>364</v>
      </c>
      <c r="E84" s="13" t="n">
        <v>4</v>
      </c>
      <c r="F84" s="11" t="s">
        <v>160</v>
      </c>
      <c r="G84" s="11" t="s">
        <v>173</v>
      </c>
      <c r="H84" s="13" t="s">
        <v>162</v>
      </c>
      <c r="I84" s="12" t="s">
        <v>389</v>
      </c>
      <c r="J84" s="13" t="s">
        <v>141</v>
      </c>
      <c r="K84" s="13" t="s">
        <v>136</v>
      </c>
      <c r="L84" s="13" t="n">
        <f aca="false">IF(K84="Cited",1,0)</f>
        <v>0</v>
      </c>
      <c r="M84" s="13" t="n">
        <f aca="false">IF(OR(K84="Cited",K84="Mentioned"),1,0)</f>
        <v>0</v>
      </c>
      <c r="N84" s="11" t="s">
        <v>392</v>
      </c>
      <c r="O84" s="12" t="s">
        <v>393</v>
      </c>
      <c r="P84" s="11" t="s">
        <v>394</v>
      </c>
      <c r="Q84" s="12" t="s">
        <v>145</v>
      </c>
      <c r="R84" s="13" t="s">
        <v>140</v>
      </c>
    </row>
    <row r="85" customFormat="false" ht="23.25" hidden="false" customHeight="true" outlineLevel="0" collapsed="false">
      <c r="A85" s="13" t="n">
        <v>84</v>
      </c>
      <c r="B85" s="11" t="s">
        <v>362</v>
      </c>
      <c r="C85" s="11" t="s">
        <v>363</v>
      </c>
      <c r="D85" s="12" t="s">
        <v>364</v>
      </c>
      <c r="E85" s="13" t="n">
        <v>4</v>
      </c>
      <c r="F85" s="11" t="s">
        <v>160</v>
      </c>
      <c r="G85" s="11" t="s">
        <v>173</v>
      </c>
      <c r="H85" s="13" t="s">
        <v>162</v>
      </c>
      <c r="I85" s="12" t="s">
        <v>389</v>
      </c>
      <c r="J85" s="13" t="s">
        <v>146</v>
      </c>
      <c r="K85" s="13" t="s">
        <v>175</v>
      </c>
      <c r="L85" s="13" t="n">
        <f aca="false">IF(K85="Cited",1,0)</f>
        <v>1</v>
      </c>
      <c r="M85" s="13" t="n">
        <f aca="false">IF(OR(K85="Cited",K85="Mentioned"),1,0)</f>
        <v>1</v>
      </c>
      <c r="N85" s="11" t="s">
        <v>395</v>
      </c>
      <c r="O85" s="12" t="s">
        <v>396</v>
      </c>
      <c r="P85" s="11"/>
      <c r="Q85" s="12" t="s">
        <v>306</v>
      </c>
      <c r="R85" s="13" t="s">
        <v>150</v>
      </c>
    </row>
    <row r="86" customFormat="false" ht="23.25" hidden="false" customHeight="true" outlineLevel="0" collapsed="false">
      <c r="A86" s="13" t="n">
        <v>85</v>
      </c>
      <c r="B86" s="11" t="s">
        <v>362</v>
      </c>
      <c r="C86" s="11" t="s">
        <v>363</v>
      </c>
      <c r="D86" s="12" t="s">
        <v>364</v>
      </c>
      <c r="E86" s="13" t="n">
        <v>5</v>
      </c>
      <c r="F86" s="11" t="s">
        <v>184</v>
      </c>
      <c r="G86" s="11" t="s">
        <v>173</v>
      </c>
      <c r="H86" s="13" t="s">
        <v>162</v>
      </c>
      <c r="I86" s="12" t="s">
        <v>397</v>
      </c>
      <c r="J86" s="13" t="s">
        <v>135</v>
      </c>
      <c r="K86" s="13" t="s">
        <v>175</v>
      </c>
      <c r="L86" s="13" t="n">
        <f aca="false">IF(K86="Cited",1,0)</f>
        <v>1</v>
      </c>
      <c r="M86" s="13" t="n">
        <f aca="false">IF(OR(K86="Cited",K86="Mentioned"),1,0)</f>
        <v>1</v>
      </c>
      <c r="N86" s="11" t="s">
        <v>398</v>
      </c>
      <c r="O86" s="12" t="s">
        <v>399</v>
      </c>
      <c r="P86" s="11"/>
      <c r="Q86" s="12" t="s">
        <v>139</v>
      </c>
      <c r="R86" s="13" t="s">
        <v>150</v>
      </c>
    </row>
    <row r="87" customFormat="false" ht="23.25" hidden="false" customHeight="true" outlineLevel="0" collapsed="false">
      <c r="A87" s="13" t="n">
        <v>86</v>
      </c>
      <c r="B87" s="11" t="s">
        <v>362</v>
      </c>
      <c r="C87" s="11" t="s">
        <v>363</v>
      </c>
      <c r="D87" s="12" t="s">
        <v>364</v>
      </c>
      <c r="E87" s="13" t="n">
        <v>5</v>
      </c>
      <c r="F87" s="11" t="s">
        <v>184</v>
      </c>
      <c r="G87" s="11" t="s">
        <v>173</v>
      </c>
      <c r="H87" s="13" t="s">
        <v>162</v>
      </c>
      <c r="I87" s="12" t="s">
        <v>397</v>
      </c>
      <c r="J87" s="13" t="s">
        <v>141</v>
      </c>
      <c r="K87" s="13" t="s">
        <v>175</v>
      </c>
      <c r="L87" s="13" t="n">
        <f aca="false">IF(K87="Cited",1,0)</f>
        <v>1</v>
      </c>
      <c r="M87" s="13" t="n">
        <f aca="false">IF(OR(K87="Cited",K87="Mentioned"),1,0)</f>
        <v>1</v>
      </c>
      <c r="N87" s="11" t="s">
        <v>400</v>
      </c>
      <c r="O87" s="12" t="s">
        <v>401</v>
      </c>
      <c r="P87" s="11" t="s">
        <v>402</v>
      </c>
      <c r="Q87" s="12" t="s">
        <v>145</v>
      </c>
      <c r="R87" s="13" t="s">
        <v>140</v>
      </c>
    </row>
    <row r="88" customFormat="false" ht="23.25" hidden="false" customHeight="true" outlineLevel="0" collapsed="false">
      <c r="A88" s="13" t="n">
        <v>87</v>
      </c>
      <c r="B88" s="11" t="s">
        <v>362</v>
      </c>
      <c r="C88" s="11" t="s">
        <v>363</v>
      </c>
      <c r="D88" s="12" t="s">
        <v>364</v>
      </c>
      <c r="E88" s="13" t="n">
        <v>5</v>
      </c>
      <c r="F88" s="11" t="s">
        <v>184</v>
      </c>
      <c r="G88" s="11" t="s">
        <v>173</v>
      </c>
      <c r="H88" s="13" t="s">
        <v>162</v>
      </c>
      <c r="I88" s="12" t="s">
        <v>397</v>
      </c>
      <c r="J88" s="13" t="s">
        <v>146</v>
      </c>
      <c r="K88" s="13" t="s">
        <v>175</v>
      </c>
      <c r="L88" s="13" t="n">
        <f aca="false">IF(K88="Cited",1,0)</f>
        <v>1</v>
      </c>
      <c r="M88" s="13" t="n">
        <f aca="false">IF(OR(K88="Cited",K88="Mentioned"),1,0)</f>
        <v>1</v>
      </c>
      <c r="N88" s="11" t="s">
        <v>403</v>
      </c>
      <c r="O88" s="12" t="s">
        <v>404</v>
      </c>
      <c r="P88" s="11"/>
      <c r="Q88" s="12" t="s">
        <v>306</v>
      </c>
      <c r="R88" s="13" t="s">
        <v>150</v>
      </c>
    </row>
    <row r="89" customFormat="false" ht="23.25" hidden="false" customHeight="true" outlineLevel="0" collapsed="false">
      <c r="A89" s="13" t="n">
        <v>88</v>
      </c>
      <c r="B89" s="11" t="s">
        <v>362</v>
      </c>
      <c r="C89" s="11" t="s">
        <v>363</v>
      </c>
      <c r="D89" s="12" t="s">
        <v>364</v>
      </c>
      <c r="E89" s="13" t="n">
        <v>6</v>
      </c>
      <c r="F89" s="11" t="s">
        <v>184</v>
      </c>
      <c r="G89" s="11" t="s">
        <v>173</v>
      </c>
      <c r="H89" s="13" t="s">
        <v>162</v>
      </c>
      <c r="I89" s="12" t="s">
        <v>405</v>
      </c>
      <c r="J89" s="13" t="s">
        <v>135</v>
      </c>
      <c r="K89" s="13" t="s">
        <v>175</v>
      </c>
      <c r="L89" s="13" t="n">
        <f aca="false">IF(K89="Cited",1,0)</f>
        <v>1</v>
      </c>
      <c r="M89" s="13" t="n">
        <f aca="false">IF(OR(K89="Cited",K89="Mentioned"),1,0)</f>
        <v>1</v>
      </c>
      <c r="N89" s="11" t="s">
        <v>406</v>
      </c>
      <c r="O89" s="12" t="s">
        <v>407</v>
      </c>
      <c r="P89" s="11"/>
      <c r="Q89" s="12" t="s">
        <v>139</v>
      </c>
      <c r="R89" s="13" t="s">
        <v>150</v>
      </c>
    </row>
    <row r="90" customFormat="false" ht="23.25" hidden="false" customHeight="true" outlineLevel="0" collapsed="false">
      <c r="A90" s="13" t="n">
        <v>89</v>
      </c>
      <c r="B90" s="11" t="s">
        <v>362</v>
      </c>
      <c r="C90" s="11" t="s">
        <v>363</v>
      </c>
      <c r="D90" s="12" t="s">
        <v>364</v>
      </c>
      <c r="E90" s="13" t="n">
        <v>6</v>
      </c>
      <c r="F90" s="11" t="s">
        <v>184</v>
      </c>
      <c r="G90" s="11" t="s">
        <v>173</v>
      </c>
      <c r="H90" s="13" t="s">
        <v>162</v>
      </c>
      <c r="I90" s="12" t="s">
        <v>405</v>
      </c>
      <c r="J90" s="13" t="s">
        <v>141</v>
      </c>
      <c r="K90" s="13" t="s">
        <v>175</v>
      </c>
      <c r="L90" s="13" t="n">
        <f aca="false">IF(K90="Cited",1,0)</f>
        <v>1</v>
      </c>
      <c r="M90" s="13" t="n">
        <f aca="false">IF(OR(K90="Cited",K90="Mentioned"),1,0)</f>
        <v>1</v>
      </c>
      <c r="N90" s="11" t="s">
        <v>408</v>
      </c>
      <c r="O90" s="12" t="s">
        <v>409</v>
      </c>
      <c r="P90" s="11" t="s">
        <v>410</v>
      </c>
      <c r="Q90" s="12" t="s">
        <v>145</v>
      </c>
      <c r="R90" s="13" t="s">
        <v>140</v>
      </c>
    </row>
    <row r="91" customFormat="false" ht="23.25" hidden="false" customHeight="true" outlineLevel="0" collapsed="false">
      <c r="A91" s="13" t="n">
        <v>90</v>
      </c>
      <c r="B91" s="11" t="s">
        <v>362</v>
      </c>
      <c r="C91" s="11" t="s">
        <v>363</v>
      </c>
      <c r="D91" s="12" t="s">
        <v>364</v>
      </c>
      <c r="E91" s="13" t="n">
        <v>6</v>
      </c>
      <c r="F91" s="11" t="s">
        <v>184</v>
      </c>
      <c r="G91" s="11" t="s">
        <v>173</v>
      </c>
      <c r="H91" s="13" t="s">
        <v>162</v>
      </c>
      <c r="I91" s="12" t="s">
        <v>405</v>
      </c>
      <c r="J91" s="13" t="s">
        <v>146</v>
      </c>
      <c r="K91" s="13" t="s">
        <v>175</v>
      </c>
      <c r="L91" s="13" t="n">
        <f aca="false">IF(K91="Cited",1,0)</f>
        <v>1</v>
      </c>
      <c r="M91" s="13" t="n">
        <f aca="false">IF(OR(K91="Cited",K91="Mentioned"),1,0)</f>
        <v>1</v>
      </c>
      <c r="N91" s="11" t="s">
        <v>411</v>
      </c>
      <c r="O91" s="12" t="s">
        <v>412</v>
      </c>
      <c r="P91" s="11"/>
      <c r="Q91" s="12" t="s">
        <v>306</v>
      </c>
      <c r="R91" s="13" t="s">
        <v>150</v>
      </c>
    </row>
    <row r="92" customFormat="false" ht="23.25" hidden="false" customHeight="true" outlineLevel="0" collapsed="false">
      <c r="A92" s="13" t="n">
        <v>91</v>
      </c>
      <c r="B92" s="11" t="s">
        <v>362</v>
      </c>
      <c r="C92" s="11" t="s">
        <v>363</v>
      </c>
      <c r="D92" s="12" t="s">
        <v>364</v>
      </c>
      <c r="E92" s="13" t="n">
        <v>7</v>
      </c>
      <c r="F92" s="11" t="s">
        <v>203</v>
      </c>
      <c r="G92" s="11" t="s">
        <v>173</v>
      </c>
      <c r="H92" s="13" t="s">
        <v>162</v>
      </c>
      <c r="I92" s="12" t="s">
        <v>413</v>
      </c>
      <c r="J92" s="13" t="s">
        <v>135</v>
      </c>
      <c r="K92" s="13" t="s">
        <v>175</v>
      </c>
      <c r="L92" s="13" t="n">
        <f aca="false">IF(K92="Cited",1,0)</f>
        <v>1</v>
      </c>
      <c r="M92" s="13" t="n">
        <f aca="false">IF(OR(K92="Cited",K92="Mentioned"),1,0)</f>
        <v>1</v>
      </c>
      <c r="N92" s="11" t="s">
        <v>414</v>
      </c>
      <c r="O92" s="12" t="s">
        <v>415</v>
      </c>
      <c r="P92" s="11"/>
      <c r="Q92" s="12" t="s">
        <v>139</v>
      </c>
      <c r="R92" s="13" t="s">
        <v>150</v>
      </c>
    </row>
    <row r="93" customFormat="false" ht="23.25" hidden="false" customHeight="true" outlineLevel="0" collapsed="false">
      <c r="A93" s="13" t="n">
        <v>92</v>
      </c>
      <c r="B93" s="11" t="s">
        <v>362</v>
      </c>
      <c r="C93" s="11" t="s">
        <v>363</v>
      </c>
      <c r="D93" s="12" t="s">
        <v>364</v>
      </c>
      <c r="E93" s="13" t="n">
        <v>7</v>
      </c>
      <c r="F93" s="11" t="s">
        <v>203</v>
      </c>
      <c r="G93" s="11" t="s">
        <v>173</v>
      </c>
      <c r="H93" s="13" t="s">
        <v>162</v>
      </c>
      <c r="I93" s="12" t="s">
        <v>413</v>
      </c>
      <c r="J93" s="13" t="s">
        <v>141</v>
      </c>
      <c r="K93" s="13" t="s">
        <v>175</v>
      </c>
      <c r="L93" s="13" t="n">
        <f aca="false">IF(K93="Cited",1,0)</f>
        <v>1</v>
      </c>
      <c r="M93" s="13" t="n">
        <f aca="false">IF(OR(K93="Cited",K93="Mentioned"),1,0)</f>
        <v>1</v>
      </c>
      <c r="N93" s="11" t="s">
        <v>416</v>
      </c>
      <c r="O93" s="12" t="s">
        <v>417</v>
      </c>
      <c r="P93" s="11" t="s">
        <v>418</v>
      </c>
      <c r="Q93" s="12" t="s">
        <v>145</v>
      </c>
      <c r="R93" s="13" t="s">
        <v>140</v>
      </c>
    </row>
    <row r="94" customFormat="false" ht="23.25" hidden="false" customHeight="true" outlineLevel="0" collapsed="false">
      <c r="A94" s="13" t="n">
        <v>93</v>
      </c>
      <c r="B94" s="11" t="s">
        <v>362</v>
      </c>
      <c r="C94" s="11" t="s">
        <v>363</v>
      </c>
      <c r="D94" s="12" t="s">
        <v>364</v>
      </c>
      <c r="E94" s="13" t="n">
        <v>7</v>
      </c>
      <c r="F94" s="11" t="s">
        <v>203</v>
      </c>
      <c r="G94" s="11" t="s">
        <v>173</v>
      </c>
      <c r="H94" s="13" t="s">
        <v>162</v>
      </c>
      <c r="I94" s="12" t="s">
        <v>413</v>
      </c>
      <c r="J94" s="13" t="s">
        <v>146</v>
      </c>
      <c r="K94" s="13" t="s">
        <v>175</v>
      </c>
      <c r="L94" s="13" t="n">
        <f aca="false">IF(K94="Cited",1,0)</f>
        <v>1</v>
      </c>
      <c r="M94" s="13" t="n">
        <f aca="false">IF(OR(K94="Cited",K94="Mentioned"),1,0)</f>
        <v>1</v>
      </c>
      <c r="N94" s="11" t="s">
        <v>419</v>
      </c>
      <c r="O94" s="12" t="s">
        <v>420</v>
      </c>
      <c r="P94" s="11"/>
      <c r="Q94" s="12" t="s">
        <v>306</v>
      </c>
      <c r="R94" s="13" t="s">
        <v>150</v>
      </c>
    </row>
    <row r="95" customFormat="false" ht="23.25" hidden="false" customHeight="true" outlineLevel="0" collapsed="false">
      <c r="A95" s="13" t="n">
        <v>94</v>
      </c>
      <c r="B95" s="11" t="s">
        <v>362</v>
      </c>
      <c r="C95" s="11" t="s">
        <v>363</v>
      </c>
      <c r="D95" s="12" t="s">
        <v>364</v>
      </c>
      <c r="E95" s="13" t="n">
        <v>8</v>
      </c>
      <c r="F95" s="11" t="s">
        <v>203</v>
      </c>
      <c r="G95" s="11" t="s">
        <v>132</v>
      </c>
      <c r="H95" s="13" t="s">
        <v>133</v>
      </c>
      <c r="I95" s="12" t="s">
        <v>421</v>
      </c>
      <c r="J95" s="13" t="s">
        <v>135</v>
      </c>
      <c r="K95" s="13" t="s">
        <v>136</v>
      </c>
      <c r="L95" s="13" t="n">
        <f aca="false">IF(K95="Cited",1,0)</f>
        <v>0</v>
      </c>
      <c r="M95" s="13" t="n">
        <f aca="false">IF(OR(K95="Cited",K95="Mentioned"),1,0)</f>
        <v>0</v>
      </c>
      <c r="N95" s="11" t="s">
        <v>422</v>
      </c>
      <c r="O95" s="12" t="s">
        <v>423</v>
      </c>
      <c r="P95" s="11"/>
      <c r="Q95" s="12" t="s">
        <v>139</v>
      </c>
      <c r="R95" s="13" t="s">
        <v>150</v>
      </c>
    </row>
    <row r="96" customFormat="false" ht="23.25" hidden="false" customHeight="true" outlineLevel="0" collapsed="false">
      <c r="A96" s="13" t="n">
        <v>95</v>
      </c>
      <c r="B96" s="11" t="s">
        <v>362</v>
      </c>
      <c r="C96" s="11" t="s">
        <v>363</v>
      </c>
      <c r="D96" s="12" t="s">
        <v>364</v>
      </c>
      <c r="E96" s="13" t="n">
        <v>8</v>
      </c>
      <c r="F96" s="11" t="s">
        <v>203</v>
      </c>
      <c r="G96" s="11" t="s">
        <v>132</v>
      </c>
      <c r="H96" s="13" t="s">
        <v>133</v>
      </c>
      <c r="I96" s="12" t="s">
        <v>421</v>
      </c>
      <c r="J96" s="13" t="s">
        <v>141</v>
      </c>
      <c r="K96" s="13" t="s">
        <v>136</v>
      </c>
      <c r="L96" s="13" t="n">
        <f aca="false">IF(K96="Cited",1,0)</f>
        <v>0</v>
      </c>
      <c r="M96" s="13" t="n">
        <f aca="false">IF(OR(K96="Cited",K96="Mentioned"),1,0)</f>
        <v>0</v>
      </c>
      <c r="N96" s="11" t="s">
        <v>424</v>
      </c>
      <c r="O96" s="12" t="s">
        <v>425</v>
      </c>
      <c r="P96" s="11" t="s">
        <v>426</v>
      </c>
      <c r="Q96" s="12" t="s">
        <v>145</v>
      </c>
      <c r="R96" s="13" t="s">
        <v>140</v>
      </c>
    </row>
    <row r="97" customFormat="false" ht="23.25" hidden="false" customHeight="true" outlineLevel="0" collapsed="false">
      <c r="A97" s="13" t="n">
        <v>96</v>
      </c>
      <c r="B97" s="11" t="s">
        <v>362</v>
      </c>
      <c r="C97" s="11" t="s">
        <v>363</v>
      </c>
      <c r="D97" s="12" t="s">
        <v>364</v>
      </c>
      <c r="E97" s="13" t="n">
        <v>8</v>
      </c>
      <c r="F97" s="11" t="s">
        <v>203</v>
      </c>
      <c r="G97" s="11" t="s">
        <v>132</v>
      </c>
      <c r="H97" s="13" t="s">
        <v>133</v>
      </c>
      <c r="I97" s="12" t="s">
        <v>421</v>
      </c>
      <c r="J97" s="13" t="s">
        <v>146</v>
      </c>
      <c r="K97" s="13" t="s">
        <v>136</v>
      </c>
      <c r="L97" s="13" t="n">
        <f aca="false">IF(K97="Cited",1,0)</f>
        <v>0</v>
      </c>
      <c r="M97" s="13" t="n">
        <f aca="false">IF(OR(K97="Cited",K97="Mentioned"),1,0)</f>
        <v>0</v>
      </c>
      <c r="N97" s="11" t="s">
        <v>427</v>
      </c>
      <c r="O97" s="12" t="s">
        <v>428</v>
      </c>
      <c r="P97" s="11"/>
      <c r="Q97" s="12" t="s">
        <v>306</v>
      </c>
      <c r="R97" s="13" t="s">
        <v>150</v>
      </c>
    </row>
    <row r="98" customFormat="false" ht="23.25" hidden="false" customHeight="true" outlineLevel="0" collapsed="false">
      <c r="A98" s="13" t="n">
        <v>97</v>
      </c>
      <c r="B98" s="11" t="s">
        <v>429</v>
      </c>
      <c r="C98" s="11" t="s">
        <v>430</v>
      </c>
      <c r="D98" s="12" t="s">
        <v>431</v>
      </c>
      <c r="E98" s="13" t="n">
        <v>1</v>
      </c>
      <c r="F98" s="11" t="s">
        <v>131</v>
      </c>
      <c r="G98" s="11" t="s">
        <v>132</v>
      </c>
      <c r="H98" s="13" t="s">
        <v>133</v>
      </c>
      <c r="I98" s="12" t="s">
        <v>432</v>
      </c>
      <c r="J98" s="13" t="s">
        <v>135</v>
      </c>
      <c r="K98" s="13" t="s">
        <v>136</v>
      </c>
      <c r="L98" s="13" t="n">
        <f aca="false">IF(K98="Cited",1,0)</f>
        <v>0</v>
      </c>
      <c r="M98" s="13" t="n">
        <f aca="false">IF(OR(K98="Cited",K98="Mentioned"),1,0)</f>
        <v>0</v>
      </c>
      <c r="N98" s="11" t="s">
        <v>433</v>
      </c>
      <c r="O98" s="12" t="s">
        <v>434</v>
      </c>
      <c r="P98" s="11"/>
      <c r="Q98" s="12" t="s">
        <v>139</v>
      </c>
      <c r="R98" s="13" t="s">
        <v>150</v>
      </c>
    </row>
    <row r="99" customFormat="false" ht="23.25" hidden="false" customHeight="true" outlineLevel="0" collapsed="false">
      <c r="A99" s="13" t="n">
        <v>98</v>
      </c>
      <c r="B99" s="11" t="s">
        <v>429</v>
      </c>
      <c r="C99" s="11" t="s">
        <v>430</v>
      </c>
      <c r="D99" s="12" t="s">
        <v>431</v>
      </c>
      <c r="E99" s="13" t="n">
        <v>1</v>
      </c>
      <c r="F99" s="11" t="s">
        <v>131</v>
      </c>
      <c r="G99" s="11" t="s">
        <v>132</v>
      </c>
      <c r="H99" s="13" t="s">
        <v>133</v>
      </c>
      <c r="I99" s="12" t="s">
        <v>432</v>
      </c>
      <c r="J99" s="13" t="s">
        <v>141</v>
      </c>
      <c r="K99" s="13" t="s">
        <v>136</v>
      </c>
      <c r="L99" s="13" t="n">
        <f aca="false">IF(K99="Cited",1,0)</f>
        <v>0</v>
      </c>
      <c r="M99" s="13" t="n">
        <f aca="false">IF(OR(K99="Cited",K99="Mentioned"),1,0)</f>
        <v>0</v>
      </c>
      <c r="N99" s="11" t="s">
        <v>435</v>
      </c>
      <c r="O99" s="12" t="s">
        <v>436</v>
      </c>
      <c r="P99" s="11" t="s">
        <v>437</v>
      </c>
      <c r="Q99" s="12" t="s">
        <v>145</v>
      </c>
      <c r="R99" s="13" t="s">
        <v>140</v>
      </c>
    </row>
    <row r="100" customFormat="false" ht="23.25" hidden="false" customHeight="true" outlineLevel="0" collapsed="false">
      <c r="A100" s="13" t="n">
        <v>99</v>
      </c>
      <c r="B100" s="11" t="s">
        <v>429</v>
      </c>
      <c r="C100" s="11" t="s">
        <v>430</v>
      </c>
      <c r="D100" s="12" t="s">
        <v>431</v>
      </c>
      <c r="E100" s="13" t="n">
        <v>1</v>
      </c>
      <c r="F100" s="11" t="s">
        <v>131</v>
      </c>
      <c r="G100" s="11" t="s">
        <v>132</v>
      </c>
      <c r="H100" s="13" t="s">
        <v>133</v>
      </c>
      <c r="I100" s="12" t="s">
        <v>432</v>
      </c>
      <c r="J100" s="13" t="s">
        <v>146</v>
      </c>
      <c r="K100" s="13" t="s">
        <v>136</v>
      </c>
      <c r="L100" s="13" t="n">
        <f aca="false">IF(K100="Cited",1,0)</f>
        <v>0</v>
      </c>
      <c r="M100" s="13" t="n">
        <f aca="false">IF(OR(K100="Cited",K100="Mentioned"),1,0)</f>
        <v>0</v>
      </c>
      <c r="N100" s="11" t="s">
        <v>438</v>
      </c>
      <c r="O100" s="12" t="s">
        <v>439</v>
      </c>
      <c r="P100" s="11"/>
      <c r="Q100" s="12" t="s">
        <v>306</v>
      </c>
      <c r="R100" s="13" t="s">
        <v>150</v>
      </c>
    </row>
    <row r="101" customFormat="false" ht="23.25" hidden="false" customHeight="true" outlineLevel="0" collapsed="false">
      <c r="A101" s="13" t="n">
        <v>100</v>
      </c>
      <c r="B101" s="11" t="s">
        <v>429</v>
      </c>
      <c r="C101" s="11" t="s">
        <v>430</v>
      </c>
      <c r="D101" s="12" t="s">
        <v>431</v>
      </c>
      <c r="E101" s="13" t="n">
        <v>2</v>
      </c>
      <c r="F101" s="11" t="s">
        <v>131</v>
      </c>
      <c r="G101" s="11" t="s">
        <v>132</v>
      </c>
      <c r="H101" s="13" t="s">
        <v>133</v>
      </c>
      <c r="I101" s="12" t="s">
        <v>440</v>
      </c>
      <c r="J101" s="13" t="s">
        <v>135</v>
      </c>
      <c r="K101" s="13" t="s">
        <v>136</v>
      </c>
      <c r="L101" s="13" t="n">
        <f aca="false">IF(K101="Cited",1,0)</f>
        <v>0</v>
      </c>
      <c r="M101" s="13" t="n">
        <f aca="false">IF(OR(K101="Cited",K101="Mentioned"),1,0)</f>
        <v>0</v>
      </c>
      <c r="N101" s="11" t="s">
        <v>441</v>
      </c>
      <c r="O101" s="12" t="s">
        <v>442</v>
      </c>
      <c r="P101" s="11"/>
      <c r="Q101" s="12" t="s">
        <v>139</v>
      </c>
      <c r="R101" s="13" t="s">
        <v>150</v>
      </c>
    </row>
    <row r="102" customFormat="false" ht="23.25" hidden="false" customHeight="true" outlineLevel="0" collapsed="false">
      <c r="A102" s="13" t="n">
        <v>101</v>
      </c>
      <c r="B102" s="11" t="s">
        <v>429</v>
      </c>
      <c r="C102" s="11" t="s">
        <v>430</v>
      </c>
      <c r="D102" s="12" t="s">
        <v>431</v>
      </c>
      <c r="E102" s="13" t="n">
        <v>2</v>
      </c>
      <c r="F102" s="11" t="s">
        <v>131</v>
      </c>
      <c r="G102" s="11" t="s">
        <v>132</v>
      </c>
      <c r="H102" s="13" t="s">
        <v>133</v>
      </c>
      <c r="I102" s="12" t="s">
        <v>440</v>
      </c>
      <c r="J102" s="13" t="s">
        <v>141</v>
      </c>
      <c r="K102" s="13" t="s">
        <v>136</v>
      </c>
      <c r="L102" s="13" t="n">
        <f aca="false">IF(K102="Cited",1,0)</f>
        <v>0</v>
      </c>
      <c r="M102" s="13" t="n">
        <f aca="false">IF(OR(K102="Cited",K102="Mentioned"),1,0)</f>
        <v>0</v>
      </c>
      <c r="N102" s="11" t="s">
        <v>443</v>
      </c>
      <c r="O102" s="12" t="s">
        <v>444</v>
      </c>
      <c r="P102" s="11" t="s">
        <v>445</v>
      </c>
      <c r="Q102" s="12" t="s">
        <v>145</v>
      </c>
      <c r="R102" s="13" t="s">
        <v>140</v>
      </c>
    </row>
    <row r="103" customFormat="false" ht="23.25" hidden="false" customHeight="true" outlineLevel="0" collapsed="false">
      <c r="A103" s="13" t="n">
        <v>102</v>
      </c>
      <c r="B103" s="11" t="s">
        <v>429</v>
      </c>
      <c r="C103" s="11" t="s">
        <v>430</v>
      </c>
      <c r="D103" s="12" t="s">
        <v>431</v>
      </c>
      <c r="E103" s="13" t="n">
        <v>2</v>
      </c>
      <c r="F103" s="11" t="s">
        <v>131</v>
      </c>
      <c r="G103" s="11" t="s">
        <v>132</v>
      </c>
      <c r="H103" s="13" t="s">
        <v>133</v>
      </c>
      <c r="I103" s="12" t="s">
        <v>440</v>
      </c>
      <c r="J103" s="13" t="s">
        <v>146</v>
      </c>
      <c r="K103" s="13" t="s">
        <v>136</v>
      </c>
      <c r="L103" s="13" t="n">
        <f aca="false">IF(K103="Cited",1,0)</f>
        <v>0</v>
      </c>
      <c r="M103" s="13" t="n">
        <f aca="false">IF(OR(K103="Cited",K103="Mentioned"),1,0)</f>
        <v>0</v>
      </c>
      <c r="N103" s="11" t="s">
        <v>446</v>
      </c>
      <c r="O103" s="12" t="s">
        <v>447</v>
      </c>
      <c r="P103" s="11"/>
      <c r="Q103" s="12" t="s">
        <v>306</v>
      </c>
      <c r="R103" s="13" t="s">
        <v>150</v>
      </c>
    </row>
    <row r="104" customFormat="false" ht="23.25" hidden="false" customHeight="true" outlineLevel="0" collapsed="false">
      <c r="A104" s="13" t="n">
        <v>103</v>
      </c>
      <c r="B104" s="11" t="s">
        <v>429</v>
      </c>
      <c r="C104" s="11" t="s">
        <v>430</v>
      </c>
      <c r="D104" s="12" t="s">
        <v>431</v>
      </c>
      <c r="E104" s="13" t="n">
        <v>3</v>
      </c>
      <c r="F104" s="11" t="s">
        <v>160</v>
      </c>
      <c r="G104" s="11" t="s">
        <v>161</v>
      </c>
      <c r="H104" s="13" t="s">
        <v>162</v>
      </c>
      <c r="I104" s="12" t="s">
        <v>448</v>
      </c>
      <c r="J104" s="13" t="s">
        <v>135</v>
      </c>
      <c r="K104" s="13" t="s">
        <v>175</v>
      </c>
      <c r="L104" s="13" t="n">
        <f aca="false">IF(K104="Cited",1,0)</f>
        <v>1</v>
      </c>
      <c r="M104" s="13" t="n">
        <f aca="false">IF(OR(K104="Cited",K104="Mentioned"),1,0)</f>
        <v>1</v>
      </c>
      <c r="N104" s="11" t="s">
        <v>449</v>
      </c>
      <c r="O104" s="12" t="s">
        <v>450</v>
      </c>
      <c r="P104" s="11"/>
      <c r="Q104" s="12" t="s">
        <v>139</v>
      </c>
      <c r="R104" s="13" t="s">
        <v>150</v>
      </c>
    </row>
    <row r="105" customFormat="false" ht="23.25" hidden="false" customHeight="true" outlineLevel="0" collapsed="false">
      <c r="A105" s="13" t="n">
        <v>104</v>
      </c>
      <c r="B105" s="11" t="s">
        <v>429</v>
      </c>
      <c r="C105" s="11" t="s">
        <v>430</v>
      </c>
      <c r="D105" s="12" t="s">
        <v>431</v>
      </c>
      <c r="E105" s="13" t="n">
        <v>3</v>
      </c>
      <c r="F105" s="11" t="s">
        <v>160</v>
      </c>
      <c r="G105" s="11" t="s">
        <v>161</v>
      </c>
      <c r="H105" s="13" t="s">
        <v>162</v>
      </c>
      <c r="I105" s="12" t="s">
        <v>448</v>
      </c>
      <c r="J105" s="13" t="s">
        <v>141</v>
      </c>
      <c r="K105" s="13" t="s">
        <v>175</v>
      </c>
      <c r="L105" s="13" t="n">
        <f aca="false">IF(K105="Cited",1,0)</f>
        <v>1</v>
      </c>
      <c r="M105" s="13" t="n">
        <f aca="false">IF(OR(K105="Cited",K105="Mentioned"),1,0)</f>
        <v>1</v>
      </c>
      <c r="N105" s="11" t="s">
        <v>451</v>
      </c>
      <c r="O105" s="12" t="s">
        <v>452</v>
      </c>
      <c r="P105" s="11" t="s">
        <v>453</v>
      </c>
      <c r="Q105" s="12" t="s">
        <v>145</v>
      </c>
      <c r="R105" s="13" t="s">
        <v>140</v>
      </c>
    </row>
    <row r="106" customFormat="false" ht="23.25" hidden="false" customHeight="true" outlineLevel="0" collapsed="false">
      <c r="A106" s="13" t="n">
        <v>105</v>
      </c>
      <c r="B106" s="11" t="s">
        <v>429</v>
      </c>
      <c r="C106" s="11" t="s">
        <v>430</v>
      </c>
      <c r="D106" s="12" t="s">
        <v>431</v>
      </c>
      <c r="E106" s="13" t="n">
        <v>3</v>
      </c>
      <c r="F106" s="11" t="s">
        <v>160</v>
      </c>
      <c r="G106" s="11" t="s">
        <v>161</v>
      </c>
      <c r="H106" s="13" t="s">
        <v>162</v>
      </c>
      <c r="I106" s="12" t="s">
        <v>448</v>
      </c>
      <c r="J106" s="13" t="s">
        <v>146</v>
      </c>
      <c r="K106" s="13" t="s">
        <v>164</v>
      </c>
      <c r="L106" s="13" t="n">
        <f aca="false">IF(K106="Cited",1,0)</f>
        <v>0</v>
      </c>
      <c r="M106" s="13" t="n">
        <f aca="false">IF(OR(K106="Cited",K106="Mentioned"),1,0)</f>
        <v>1</v>
      </c>
      <c r="N106" s="11" t="s">
        <v>454</v>
      </c>
      <c r="O106" s="12" t="s">
        <v>455</v>
      </c>
      <c r="P106" s="11"/>
      <c r="Q106" s="12" t="s">
        <v>306</v>
      </c>
      <c r="R106" s="13" t="s">
        <v>150</v>
      </c>
    </row>
    <row r="107" customFormat="false" ht="23.25" hidden="false" customHeight="true" outlineLevel="0" collapsed="false">
      <c r="A107" s="13" t="n">
        <v>106</v>
      </c>
      <c r="B107" s="11" t="s">
        <v>429</v>
      </c>
      <c r="C107" s="11" t="s">
        <v>430</v>
      </c>
      <c r="D107" s="12" t="s">
        <v>431</v>
      </c>
      <c r="E107" s="13" t="n">
        <v>4</v>
      </c>
      <c r="F107" s="11" t="s">
        <v>160</v>
      </c>
      <c r="G107" s="11" t="s">
        <v>173</v>
      </c>
      <c r="H107" s="13" t="s">
        <v>162</v>
      </c>
      <c r="I107" s="12" t="s">
        <v>456</v>
      </c>
      <c r="J107" s="13" t="s">
        <v>135</v>
      </c>
      <c r="K107" s="13" t="s">
        <v>175</v>
      </c>
      <c r="L107" s="13" t="n">
        <f aca="false">IF(K107="Cited",1,0)</f>
        <v>1</v>
      </c>
      <c r="M107" s="13" t="n">
        <f aca="false">IF(OR(K107="Cited",K107="Mentioned"),1,0)</f>
        <v>1</v>
      </c>
      <c r="N107" s="11" t="s">
        <v>457</v>
      </c>
      <c r="O107" s="12" t="s">
        <v>458</v>
      </c>
      <c r="P107" s="11"/>
      <c r="Q107" s="12" t="s">
        <v>139</v>
      </c>
      <c r="R107" s="13" t="s">
        <v>150</v>
      </c>
    </row>
    <row r="108" customFormat="false" ht="23.25" hidden="false" customHeight="true" outlineLevel="0" collapsed="false">
      <c r="A108" s="13" t="n">
        <v>107</v>
      </c>
      <c r="B108" s="11" t="s">
        <v>429</v>
      </c>
      <c r="C108" s="11" t="s">
        <v>430</v>
      </c>
      <c r="D108" s="12" t="s">
        <v>431</v>
      </c>
      <c r="E108" s="13" t="n">
        <v>4</v>
      </c>
      <c r="F108" s="11" t="s">
        <v>160</v>
      </c>
      <c r="G108" s="11" t="s">
        <v>173</v>
      </c>
      <c r="H108" s="13" t="s">
        <v>162</v>
      </c>
      <c r="I108" s="12" t="s">
        <v>456</v>
      </c>
      <c r="J108" s="13" t="s">
        <v>141</v>
      </c>
      <c r="K108" s="13" t="s">
        <v>175</v>
      </c>
      <c r="L108" s="13" t="n">
        <f aca="false">IF(K108="Cited",1,0)</f>
        <v>1</v>
      </c>
      <c r="M108" s="13" t="n">
        <f aca="false">IF(OR(K108="Cited",K108="Mentioned"),1,0)</f>
        <v>1</v>
      </c>
      <c r="N108" s="11" t="s">
        <v>459</v>
      </c>
      <c r="O108" s="12" t="s">
        <v>460</v>
      </c>
      <c r="P108" s="11" t="s">
        <v>461</v>
      </c>
      <c r="Q108" s="12" t="s">
        <v>145</v>
      </c>
      <c r="R108" s="13" t="s">
        <v>140</v>
      </c>
    </row>
    <row r="109" customFormat="false" ht="23.25" hidden="false" customHeight="true" outlineLevel="0" collapsed="false">
      <c r="A109" s="13" t="n">
        <v>108</v>
      </c>
      <c r="B109" s="11" t="s">
        <v>429</v>
      </c>
      <c r="C109" s="11" t="s">
        <v>430</v>
      </c>
      <c r="D109" s="12" t="s">
        <v>431</v>
      </c>
      <c r="E109" s="13" t="n">
        <v>4</v>
      </c>
      <c r="F109" s="11" t="s">
        <v>160</v>
      </c>
      <c r="G109" s="11" t="s">
        <v>173</v>
      </c>
      <c r="H109" s="13" t="s">
        <v>162</v>
      </c>
      <c r="I109" s="12" t="s">
        <v>456</v>
      </c>
      <c r="J109" s="13" t="s">
        <v>146</v>
      </c>
      <c r="K109" s="13" t="s">
        <v>175</v>
      </c>
      <c r="L109" s="13" t="n">
        <f aca="false">IF(K109="Cited",1,0)</f>
        <v>1</v>
      </c>
      <c r="M109" s="13" t="n">
        <f aca="false">IF(OR(K109="Cited",K109="Mentioned"),1,0)</f>
        <v>1</v>
      </c>
      <c r="N109" s="11" t="s">
        <v>462</v>
      </c>
      <c r="O109" s="12" t="s">
        <v>463</v>
      </c>
      <c r="P109" s="11"/>
      <c r="Q109" s="12" t="s">
        <v>306</v>
      </c>
      <c r="R109" s="13" t="s">
        <v>150</v>
      </c>
    </row>
    <row r="110" customFormat="false" ht="23.25" hidden="false" customHeight="true" outlineLevel="0" collapsed="false">
      <c r="A110" s="13" t="n">
        <v>109</v>
      </c>
      <c r="B110" s="11" t="s">
        <v>429</v>
      </c>
      <c r="C110" s="11" t="s">
        <v>430</v>
      </c>
      <c r="D110" s="12" t="s">
        <v>431</v>
      </c>
      <c r="E110" s="13" t="n">
        <v>5</v>
      </c>
      <c r="F110" s="11" t="s">
        <v>184</v>
      </c>
      <c r="G110" s="11" t="s">
        <v>173</v>
      </c>
      <c r="H110" s="13" t="s">
        <v>162</v>
      </c>
      <c r="I110" s="12" t="s">
        <v>464</v>
      </c>
      <c r="J110" s="13" t="s">
        <v>135</v>
      </c>
      <c r="K110" s="13" t="s">
        <v>175</v>
      </c>
      <c r="L110" s="13" t="n">
        <f aca="false">IF(K110="Cited",1,0)</f>
        <v>1</v>
      </c>
      <c r="M110" s="13" t="n">
        <f aca="false">IF(OR(K110="Cited",K110="Mentioned"),1,0)</f>
        <v>1</v>
      </c>
      <c r="N110" s="11" t="s">
        <v>465</v>
      </c>
      <c r="O110" s="12" t="s">
        <v>466</v>
      </c>
      <c r="P110" s="11"/>
      <c r="Q110" s="12" t="s">
        <v>139</v>
      </c>
      <c r="R110" s="13" t="s">
        <v>150</v>
      </c>
    </row>
    <row r="111" customFormat="false" ht="23.25" hidden="false" customHeight="true" outlineLevel="0" collapsed="false">
      <c r="A111" s="13" t="n">
        <v>110</v>
      </c>
      <c r="B111" s="11" t="s">
        <v>429</v>
      </c>
      <c r="C111" s="11" t="s">
        <v>430</v>
      </c>
      <c r="D111" s="12" t="s">
        <v>431</v>
      </c>
      <c r="E111" s="13" t="n">
        <v>5</v>
      </c>
      <c r="F111" s="11" t="s">
        <v>184</v>
      </c>
      <c r="G111" s="11" t="s">
        <v>173</v>
      </c>
      <c r="H111" s="13" t="s">
        <v>162</v>
      </c>
      <c r="I111" s="12" t="s">
        <v>464</v>
      </c>
      <c r="J111" s="13" t="s">
        <v>141</v>
      </c>
      <c r="K111" s="13" t="s">
        <v>175</v>
      </c>
      <c r="L111" s="13" t="n">
        <f aca="false">IF(K111="Cited",1,0)</f>
        <v>1</v>
      </c>
      <c r="M111" s="13" t="n">
        <f aca="false">IF(OR(K111="Cited",K111="Mentioned"),1,0)</f>
        <v>1</v>
      </c>
      <c r="N111" s="11" t="s">
        <v>467</v>
      </c>
      <c r="O111" s="12" t="s">
        <v>468</v>
      </c>
      <c r="P111" s="11" t="s">
        <v>469</v>
      </c>
      <c r="Q111" s="12" t="s">
        <v>145</v>
      </c>
      <c r="R111" s="13" t="s">
        <v>140</v>
      </c>
    </row>
    <row r="112" customFormat="false" ht="23.25" hidden="false" customHeight="true" outlineLevel="0" collapsed="false">
      <c r="A112" s="13" t="n">
        <v>111</v>
      </c>
      <c r="B112" s="11" t="s">
        <v>429</v>
      </c>
      <c r="C112" s="11" t="s">
        <v>430</v>
      </c>
      <c r="D112" s="12" t="s">
        <v>431</v>
      </c>
      <c r="E112" s="13" t="n">
        <v>5</v>
      </c>
      <c r="F112" s="11" t="s">
        <v>184</v>
      </c>
      <c r="G112" s="11" t="s">
        <v>173</v>
      </c>
      <c r="H112" s="13" t="s">
        <v>162</v>
      </c>
      <c r="I112" s="12" t="s">
        <v>464</v>
      </c>
      <c r="J112" s="13" t="s">
        <v>146</v>
      </c>
      <c r="K112" s="13" t="s">
        <v>175</v>
      </c>
      <c r="L112" s="13" t="n">
        <f aca="false">IF(K112="Cited",1,0)</f>
        <v>1</v>
      </c>
      <c r="M112" s="13" t="n">
        <f aca="false">IF(OR(K112="Cited",K112="Mentioned"),1,0)</f>
        <v>1</v>
      </c>
      <c r="N112" s="11" t="s">
        <v>470</v>
      </c>
      <c r="O112" s="12" t="s">
        <v>471</v>
      </c>
      <c r="P112" s="11"/>
      <c r="Q112" s="12" t="s">
        <v>306</v>
      </c>
      <c r="R112" s="13" t="s">
        <v>150</v>
      </c>
    </row>
    <row r="113" customFormat="false" ht="23.25" hidden="false" customHeight="true" outlineLevel="0" collapsed="false">
      <c r="A113" s="13" t="n">
        <v>112</v>
      </c>
      <c r="B113" s="11" t="s">
        <v>429</v>
      </c>
      <c r="C113" s="11" t="s">
        <v>430</v>
      </c>
      <c r="D113" s="12" t="s">
        <v>431</v>
      </c>
      <c r="E113" s="13" t="n">
        <v>6</v>
      </c>
      <c r="F113" s="11" t="s">
        <v>184</v>
      </c>
      <c r="G113" s="11" t="s">
        <v>173</v>
      </c>
      <c r="H113" s="13" t="s">
        <v>162</v>
      </c>
      <c r="I113" s="12" t="s">
        <v>472</v>
      </c>
      <c r="J113" s="13" t="s">
        <v>135</v>
      </c>
      <c r="K113" s="13" t="s">
        <v>175</v>
      </c>
      <c r="L113" s="13" t="n">
        <f aca="false">IF(K113="Cited",1,0)</f>
        <v>1</v>
      </c>
      <c r="M113" s="13" t="n">
        <f aca="false">IF(OR(K113="Cited",K113="Mentioned"),1,0)</f>
        <v>1</v>
      </c>
      <c r="N113" s="11" t="s">
        <v>473</v>
      </c>
      <c r="O113" s="12" t="s">
        <v>474</v>
      </c>
      <c r="P113" s="11"/>
      <c r="Q113" s="12" t="s">
        <v>139</v>
      </c>
      <c r="R113" s="13" t="s">
        <v>150</v>
      </c>
    </row>
    <row r="114" customFormat="false" ht="23.25" hidden="false" customHeight="true" outlineLevel="0" collapsed="false">
      <c r="A114" s="13" t="n">
        <v>113</v>
      </c>
      <c r="B114" s="11" t="s">
        <v>429</v>
      </c>
      <c r="C114" s="11" t="s">
        <v>430</v>
      </c>
      <c r="D114" s="12" t="s">
        <v>431</v>
      </c>
      <c r="E114" s="13" t="n">
        <v>6</v>
      </c>
      <c r="F114" s="11" t="s">
        <v>184</v>
      </c>
      <c r="G114" s="11" t="s">
        <v>173</v>
      </c>
      <c r="H114" s="13" t="s">
        <v>162</v>
      </c>
      <c r="I114" s="12" t="s">
        <v>472</v>
      </c>
      <c r="J114" s="13" t="s">
        <v>141</v>
      </c>
      <c r="K114" s="13" t="s">
        <v>175</v>
      </c>
      <c r="L114" s="13" t="n">
        <f aca="false">IF(K114="Cited",1,0)</f>
        <v>1</v>
      </c>
      <c r="M114" s="13" t="n">
        <f aca="false">IF(OR(K114="Cited",K114="Mentioned"),1,0)</f>
        <v>1</v>
      </c>
      <c r="N114" s="11" t="s">
        <v>475</v>
      </c>
      <c r="O114" s="12" t="s">
        <v>476</v>
      </c>
      <c r="P114" s="11" t="s">
        <v>477</v>
      </c>
      <c r="Q114" s="12" t="s">
        <v>145</v>
      </c>
      <c r="R114" s="13" t="s">
        <v>140</v>
      </c>
    </row>
    <row r="115" customFormat="false" ht="23.25" hidden="false" customHeight="true" outlineLevel="0" collapsed="false">
      <c r="A115" s="13" t="n">
        <v>114</v>
      </c>
      <c r="B115" s="11" t="s">
        <v>429</v>
      </c>
      <c r="C115" s="11" t="s">
        <v>430</v>
      </c>
      <c r="D115" s="12" t="s">
        <v>431</v>
      </c>
      <c r="E115" s="13" t="n">
        <v>6</v>
      </c>
      <c r="F115" s="11" t="s">
        <v>184</v>
      </c>
      <c r="G115" s="11" t="s">
        <v>173</v>
      </c>
      <c r="H115" s="13" t="s">
        <v>162</v>
      </c>
      <c r="I115" s="12" t="s">
        <v>472</v>
      </c>
      <c r="J115" s="13" t="s">
        <v>146</v>
      </c>
      <c r="K115" s="13" t="s">
        <v>175</v>
      </c>
      <c r="L115" s="13" t="n">
        <f aca="false">IF(K115="Cited",1,0)</f>
        <v>1</v>
      </c>
      <c r="M115" s="13" t="n">
        <f aca="false">IF(OR(K115="Cited",K115="Mentioned"),1,0)</f>
        <v>1</v>
      </c>
      <c r="N115" s="11" t="s">
        <v>478</v>
      </c>
      <c r="O115" s="12" t="s">
        <v>479</v>
      </c>
      <c r="P115" s="11"/>
      <c r="Q115" s="12" t="s">
        <v>306</v>
      </c>
      <c r="R115" s="13" t="s">
        <v>150</v>
      </c>
    </row>
    <row r="116" customFormat="false" ht="23.25" hidden="false" customHeight="true" outlineLevel="0" collapsed="false">
      <c r="A116" s="13" t="n">
        <v>115</v>
      </c>
      <c r="B116" s="11" t="s">
        <v>429</v>
      </c>
      <c r="C116" s="11" t="s">
        <v>430</v>
      </c>
      <c r="D116" s="12" t="s">
        <v>431</v>
      </c>
      <c r="E116" s="13" t="n">
        <v>7</v>
      </c>
      <c r="F116" s="11" t="s">
        <v>203</v>
      </c>
      <c r="G116" s="11" t="s">
        <v>173</v>
      </c>
      <c r="H116" s="13" t="s">
        <v>162</v>
      </c>
      <c r="I116" s="12" t="s">
        <v>480</v>
      </c>
      <c r="J116" s="13" t="s">
        <v>135</v>
      </c>
      <c r="K116" s="13" t="s">
        <v>175</v>
      </c>
      <c r="L116" s="13" t="n">
        <f aca="false">IF(K116="Cited",1,0)</f>
        <v>1</v>
      </c>
      <c r="M116" s="13" t="n">
        <f aca="false">IF(OR(K116="Cited",K116="Mentioned"),1,0)</f>
        <v>1</v>
      </c>
      <c r="N116" s="11" t="s">
        <v>481</v>
      </c>
      <c r="O116" s="12" t="s">
        <v>482</v>
      </c>
      <c r="P116" s="11"/>
      <c r="Q116" s="12" t="s">
        <v>139</v>
      </c>
      <c r="R116" s="13" t="s">
        <v>150</v>
      </c>
    </row>
    <row r="117" customFormat="false" ht="23.25" hidden="false" customHeight="true" outlineLevel="0" collapsed="false">
      <c r="A117" s="13" t="n">
        <v>116</v>
      </c>
      <c r="B117" s="11" t="s">
        <v>429</v>
      </c>
      <c r="C117" s="11" t="s">
        <v>430</v>
      </c>
      <c r="D117" s="12" t="s">
        <v>431</v>
      </c>
      <c r="E117" s="13" t="n">
        <v>7</v>
      </c>
      <c r="F117" s="11" t="s">
        <v>203</v>
      </c>
      <c r="G117" s="11" t="s">
        <v>173</v>
      </c>
      <c r="H117" s="13" t="s">
        <v>162</v>
      </c>
      <c r="I117" s="12" t="s">
        <v>480</v>
      </c>
      <c r="J117" s="13" t="s">
        <v>141</v>
      </c>
      <c r="K117" s="13" t="s">
        <v>175</v>
      </c>
      <c r="L117" s="13" t="n">
        <f aca="false">IF(K117="Cited",1,0)</f>
        <v>1</v>
      </c>
      <c r="M117" s="13" t="n">
        <f aca="false">IF(OR(K117="Cited",K117="Mentioned"),1,0)</f>
        <v>1</v>
      </c>
      <c r="N117" s="11" t="s">
        <v>483</v>
      </c>
      <c r="O117" s="12" t="s">
        <v>484</v>
      </c>
      <c r="P117" s="11" t="s">
        <v>485</v>
      </c>
      <c r="Q117" s="12" t="s">
        <v>145</v>
      </c>
      <c r="R117" s="13" t="s">
        <v>140</v>
      </c>
    </row>
    <row r="118" customFormat="false" ht="23.25" hidden="false" customHeight="true" outlineLevel="0" collapsed="false">
      <c r="A118" s="13" t="n">
        <v>117</v>
      </c>
      <c r="B118" s="11" t="s">
        <v>429</v>
      </c>
      <c r="C118" s="11" t="s">
        <v>430</v>
      </c>
      <c r="D118" s="12" t="s">
        <v>431</v>
      </c>
      <c r="E118" s="13" t="n">
        <v>7</v>
      </c>
      <c r="F118" s="11" t="s">
        <v>203</v>
      </c>
      <c r="G118" s="11" t="s">
        <v>173</v>
      </c>
      <c r="H118" s="13" t="s">
        <v>162</v>
      </c>
      <c r="I118" s="12" t="s">
        <v>480</v>
      </c>
      <c r="J118" s="13" t="s">
        <v>146</v>
      </c>
      <c r="K118" s="13" t="s">
        <v>175</v>
      </c>
      <c r="L118" s="13" t="n">
        <f aca="false">IF(K118="Cited",1,0)</f>
        <v>1</v>
      </c>
      <c r="M118" s="13" t="n">
        <f aca="false">IF(OR(K118="Cited",K118="Mentioned"),1,0)</f>
        <v>1</v>
      </c>
      <c r="N118" s="11" t="s">
        <v>486</v>
      </c>
      <c r="O118" s="12" t="s">
        <v>487</v>
      </c>
      <c r="P118" s="11"/>
      <c r="Q118" s="12" t="s">
        <v>306</v>
      </c>
      <c r="R118" s="13" t="s">
        <v>150</v>
      </c>
    </row>
    <row r="119" customFormat="false" ht="23.25" hidden="false" customHeight="true" outlineLevel="0" collapsed="false">
      <c r="A119" s="13" t="n">
        <v>118</v>
      </c>
      <c r="B119" s="11" t="s">
        <v>429</v>
      </c>
      <c r="C119" s="11" t="s">
        <v>430</v>
      </c>
      <c r="D119" s="12" t="s">
        <v>431</v>
      </c>
      <c r="E119" s="13" t="n">
        <v>8</v>
      </c>
      <c r="F119" s="11" t="s">
        <v>203</v>
      </c>
      <c r="G119" s="11" t="s">
        <v>132</v>
      </c>
      <c r="H119" s="13" t="s">
        <v>133</v>
      </c>
      <c r="I119" s="12" t="s">
        <v>488</v>
      </c>
      <c r="J119" s="13" t="s">
        <v>135</v>
      </c>
      <c r="K119" s="13" t="s">
        <v>136</v>
      </c>
      <c r="L119" s="13" t="n">
        <f aca="false">IF(K119="Cited",1,0)</f>
        <v>0</v>
      </c>
      <c r="M119" s="13" t="n">
        <f aca="false">IF(OR(K119="Cited",K119="Mentioned"),1,0)</f>
        <v>0</v>
      </c>
      <c r="N119" s="11" t="s">
        <v>489</v>
      </c>
      <c r="O119" s="12" t="s">
        <v>490</v>
      </c>
      <c r="P119" s="11"/>
      <c r="Q119" s="12" t="s">
        <v>139</v>
      </c>
      <c r="R119" s="13" t="s">
        <v>150</v>
      </c>
    </row>
    <row r="120" customFormat="false" ht="23.25" hidden="false" customHeight="true" outlineLevel="0" collapsed="false">
      <c r="A120" s="13" t="n">
        <v>119</v>
      </c>
      <c r="B120" s="11" t="s">
        <v>429</v>
      </c>
      <c r="C120" s="11" t="s">
        <v>430</v>
      </c>
      <c r="D120" s="12" t="s">
        <v>431</v>
      </c>
      <c r="E120" s="13" t="n">
        <v>8</v>
      </c>
      <c r="F120" s="11" t="s">
        <v>203</v>
      </c>
      <c r="G120" s="11" t="s">
        <v>132</v>
      </c>
      <c r="H120" s="13" t="s">
        <v>133</v>
      </c>
      <c r="I120" s="12" t="s">
        <v>488</v>
      </c>
      <c r="J120" s="13" t="s">
        <v>141</v>
      </c>
      <c r="K120" s="13" t="s">
        <v>136</v>
      </c>
      <c r="L120" s="13" t="n">
        <f aca="false">IF(K120="Cited",1,0)</f>
        <v>0</v>
      </c>
      <c r="M120" s="13" t="n">
        <f aca="false">IF(OR(K120="Cited",K120="Mentioned"),1,0)</f>
        <v>0</v>
      </c>
      <c r="N120" s="11" t="s">
        <v>491</v>
      </c>
      <c r="O120" s="12" t="s">
        <v>492</v>
      </c>
      <c r="P120" s="11" t="s">
        <v>493</v>
      </c>
      <c r="Q120" s="12" t="s">
        <v>145</v>
      </c>
      <c r="R120" s="13" t="s">
        <v>140</v>
      </c>
    </row>
    <row r="121" customFormat="false" ht="23.25" hidden="false" customHeight="true" outlineLevel="0" collapsed="false">
      <c r="A121" s="13" t="n">
        <v>120</v>
      </c>
      <c r="B121" s="11" t="s">
        <v>429</v>
      </c>
      <c r="C121" s="11" t="s">
        <v>430</v>
      </c>
      <c r="D121" s="12" t="s">
        <v>431</v>
      </c>
      <c r="E121" s="13" t="n">
        <v>8</v>
      </c>
      <c r="F121" s="11" t="s">
        <v>203</v>
      </c>
      <c r="G121" s="11" t="s">
        <v>132</v>
      </c>
      <c r="H121" s="13" t="s">
        <v>133</v>
      </c>
      <c r="I121" s="12" t="s">
        <v>488</v>
      </c>
      <c r="J121" s="13" t="s">
        <v>146</v>
      </c>
      <c r="K121" s="13" t="s">
        <v>136</v>
      </c>
      <c r="L121" s="13" t="n">
        <f aca="false">IF(K121="Cited",1,0)</f>
        <v>0</v>
      </c>
      <c r="M121" s="13" t="n">
        <f aca="false">IF(OR(K121="Cited",K121="Mentioned"),1,0)</f>
        <v>0</v>
      </c>
      <c r="N121" s="11" t="s">
        <v>494</v>
      </c>
      <c r="O121" s="12" t="s">
        <v>495</v>
      </c>
      <c r="P121" s="11"/>
      <c r="Q121" s="12" t="s">
        <v>306</v>
      </c>
      <c r="R121" s="13" t="s">
        <v>150</v>
      </c>
    </row>
    <row r="122" customFormat="false" ht="23.25" hidden="false" customHeight="true" outlineLevel="0" collapsed="false">
      <c r="A122" s="13" t="n">
        <v>121</v>
      </c>
      <c r="B122" s="11" t="s">
        <v>496</v>
      </c>
      <c r="C122" s="11" t="s">
        <v>430</v>
      </c>
      <c r="D122" s="12" t="s">
        <v>431</v>
      </c>
      <c r="E122" s="13" t="n">
        <v>1</v>
      </c>
      <c r="F122" s="11" t="s">
        <v>131</v>
      </c>
      <c r="G122" s="11" t="s">
        <v>132</v>
      </c>
      <c r="H122" s="13" t="s">
        <v>133</v>
      </c>
      <c r="I122" s="12" t="s">
        <v>432</v>
      </c>
      <c r="J122" s="13" t="s">
        <v>135</v>
      </c>
      <c r="K122" s="13" t="s">
        <v>136</v>
      </c>
      <c r="L122" s="13" t="n">
        <f aca="false">IF(K122="Cited",1,0)</f>
        <v>0</v>
      </c>
      <c r="M122" s="13" t="n">
        <f aca="false">IF(OR(K122="Cited",K122="Mentioned"),1,0)</f>
        <v>0</v>
      </c>
      <c r="N122" s="11" t="s">
        <v>433</v>
      </c>
      <c r="O122" s="12" t="s">
        <v>434</v>
      </c>
      <c r="P122" s="11"/>
      <c r="Q122" s="12" t="s">
        <v>139</v>
      </c>
      <c r="R122" s="13" t="s">
        <v>150</v>
      </c>
    </row>
    <row r="123" customFormat="false" ht="23.25" hidden="false" customHeight="true" outlineLevel="0" collapsed="false">
      <c r="A123" s="13" t="n">
        <v>122</v>
      </c>
      <c r="B123" s="11" t="s">
        <v>496</v>
      </c>
      <c r="C123" s="11" t="s">
        <v>430</v>
      </c>
      <c r="D123" s="12" t="s">
        <v>431</v>
      </c>
      <c r="E123" s="13" t="n">
        <v>1</v>
      </c>
      <c r="F123" s="11" t="s">
        <v>131</v>
      </c>
      <c r="G123" s="11" t="s">
        <v>132</v>
      </c>
      <c r="H123" s="13" t="s">
        <v>133</v>
      </c>
      <c r="I123" s="12" t="s">
        <v>432</v>
      </c>
      <c r="J123" s="13" t="s">
        <v>141</v>
      </c>
      <c r="K123" s="13" t="s">
        <v>136</v>
      </c>
      <c r="L123" s="13" t="n">
        <f aca="false">IF(K123="Cited",1,0)</f>
        <v>0</v>
      </c>
      <c r="M123" s="13" t="n">
        <f aca="false">IF(OR(K123="Cited",K123="Mentioned"),1,0)</f>
        <v>0</v>
      </c>
      <c r="N123" s="11" t="s">
        <v>435</v>
      </c>
      <c r="O123" s="12" t="s">
        <v>436</v>
      </c>
      <c r="P123" s="11" t="s">
        <v>437</v>
      </c>
      <c r="Q123" s="12" t="s">
        <v>145</v>
      </c>
      <c r="R123" s="13" t="s">
        <v>140</v>
      </c>
    </row>
    <row r="124" customFormat="false" ht="23.25" hidden="false" customHeight="true" outlineLevel="0" collapsed="false">
      <c r="A124" s="13" t="n">
        <v>123</v>
      </c>
      <c r="B124" s="11" t="s">
        <v>496</v>
      </c>
      <c r="C124" s="11" t="s">
        <v>430</v>
      </c>
      <c r="D124" s="12" t="s">
        <v>431</v>
      </c>
      <c r="E124" s="13" t="n">
        <v>1</v>
      </c>
      <c r="F124" s="11" t="s">
        <v>131</v>
      </c>
      <c r="G124" s="11" t="s">
        <v>132</v>
      </c>
      <c r="H124" s="13" t="s">
        <v>133</v>
      </c>
      <c r="I124" s="12" t="s">
        <v>432</v>
      </c>
      <c r="J124" s="13" t="s">
        <v>146</v>
      </c>
      <c r="K124" s="13" t="s">
        <v>136</v>
      </c>
      <c r="L124" s="13" t="n">
        <f aca="false">IF(K124="Cited",1,0)</f>
        <v>0</v>
      </c>
      <c r="M124" s="13" t="n">
        <f aca="false">IF(OR(K124="Cited",K124="Mentioned"),1,0)</f>
        <v>0</v>
      </c>
      <c r="N124" s="11" t="s">
        <v>438</v>
      </c>
      <c r="O124" s="12" t="s">
        <v>439</v>
      </c>
      <c r="P124" s="11"/>
      <c r="Q124" s="12" t="s">
        <v>306</v>
      </c>
      <c r="R124" s="13" t="s">
        <v>150</v>
      </c>
    </row>
    <row r="125" customFormat="false" ht="23.25" hidden="false" customHeight="true" outlineLevel="0" collapsed="false">
      <c r="A125" s="13" t="n">
        <v>124</v>
      </c>
      <c r="B125" s="11" t="s">
        <v>496</v>
      </c>
      <c r="C125" s="11" t="s">
        <v>430</v>
      </c>
      <c r="D125" s="12" t="s">
        <v>431</v>
      </c>
      <c r="E125" s="13" t="n">
        <v>2</v>
      </c>
      <c r="F125" s="11" t="s">
        <v>131</v>
      </c>
      <c r="G125" s="11" t="s">
        <v>132</v>
      </c>
      <c r="H125" s="13" t="s">
        <v>133</v>
      </c>
      <c r="I125" s="12" t="s">
        <v>440</v>
      </c>
      <c r="J125" s="13" t="s">
        <v>135</v>
      </c>
      <c r="K125" s="13" t="s">
        <v>136</v>
      </c>
      <c r="L125" s="13" t="n">
        <f aca="false">IF(K125="Cited",1,0)</f>
        <v>0</v>
      </c>
      <c r="M125" s="13" t="n">
        <f aca="false">IF(OR(K125="Cited",K125="Mentioned"),1,0)</f>
        <v>0</v>
      </c>
      <c r="N125" s="11" t="s">
        <v>441</v>
      </c>
      <c r="O125" s="12" t="s">
        <v>442</v>
      </c>
      <c r="P125" s="11"/>
      <c r="Q125" s="12" t="s">
        <v>139</v>
      </c>
      <c r="R125" s="13" t="s">
        <v>150</v>
      </c>
    </row>
    <row r="126" customFormat="false" ht="23.25" hidden="false" customHeight="true" outlineLevel="0" collapsed="false">
      <c r="A126" s="13" t="n">
        <v>125</v>
      </c>
      <c r="B126" s="11" t="s">
        <v>496</v>
      </c>
      <c r="C126" s="11" t="s">
        <v>430</v>
      </c>
      <c r="D126" s="12" t="s">
        <v>431</v>
      </c>
      <c r="E126" s="13" t="n">
        <v>2</v>
      </c>
      <c r="F126" s="11" t="s">
        <v>131</v>
      </c>
      <c r="G126" s="11" t="s">
        <v>132</v>
      </c>
      <c r="H126" s="13" t="s">
        <v>133</v>
      </c>
      <c r="I126" s="12" t="s">
        <v>440</v>
      </c>
      <c r="J126" s="13" t="s">
        <v>141</v>
      </c>
      <c r="K126" s="13" t="s">
        <v>136</v>
      </c>
      <c r="L126" s="13" t="n">
        <f aca="false">IF(K126="Cited",1,0)</f>
        <v>0</v>
      </c>
      <c r="M126" s="13" t="n">
        <f aca="false">IF(OR(K126="Cited",K126="Mentioned"),1,0)</f>
        <v>0</v>
      </c>
      <c r="N126" s="11" t="s">
        <v>443</v>
      </c>
      <c r="O126" s="12" t="s">
        <v>444</v>
      </c>
      <c r="P126" s="11" t="s">
        <v>445</v>
      </c>
      <c r="Q126" s="12" t="s">
        <v>145</v>
      </c>
      <c r="R126" s="13" t="s">
        <v>140</v>
      </c>
    </row>
    <row r="127" customFormat="false" ht="23.25" hidden="false" customHeight="true" outlineLevel="0" collapsed="false">
      <c r="A127" s="13" t="n">
        <v>126</v>
      </c>
      <c r="B127" s="11" t="s">
        <v>496</v>
      </c>
      <c r="C127" s="11" t="s">
        <v>430</v>
      </c>
      <c r="D127" s="12" t="s">
        <v>431</v>
      </c>
      <c r="E127" s="13" t="n">
        <v>2</v>
      </c>
      <c r="F127" s="11" t="s">
        <v>131</v>
      </c>
      <c r="G127" s="11" t="s">
        <v>132</v>
      </c>
      <c r="H127" s="13" t="s">
        <v>133</v>
      </c>
      <c r="I127" s="12" t="s">
        <v>440</v>
      </c>
      <c r="J127" s="13" t="s">
        <v>146</v>
      </c>
      <c r="K127" s="13" t="s">
        <v>136</v>
      </c>
      <c r="L127" s="13" t="n">
        <f aca="false">IF(K127="Cited",1,0)</f>
        <v>0</v>
      </c>
      <c r="M127" s="13" t="n">
        <f aca="false">IF(OR(K127="Cited",K127="Mentioned"),1,0)</f>
        <v>0</v>
      </c>
      <c r="N127" s="11" t="s">
        <v>446</v>
      </c>
      <c r="O127" s="12" t="s">
        <v>447</v>
      </c>
      <c r="P127" s="11"/>
      <c r="Q127" s="12" t="s">
        <v>306</v>
      </c>
      <c r="R127" s="13" t="s">
        <v>150</v>
      </c>
    </row>
    <row r="128" customFormat="false" ht="23.25" hidden="false" customHeight="true" outlineLevel="0" collapsed="false">
      <c r="A128" s="13" t="n">
        <v>127</v>
      </c>
      <c r="B128" s="11" t="s">
        <v>496</v>
      </c>
      <c r="C128" s="11" t="s">
        <v>430</v>
      </c>
      <c r="D128" s="12" t="s">
        <v>431</v>
      </c>
      <c r="E128" s="13" t="n">
        <v>3</v>
      </c>
      <c r="F128" s="11" t="s">
        <v>160</v>
      </c>
      <c r="G128" s="11" t="s">
        <v>161</v>
      </c>
      <c r="H128" s="13" t="s">
        <v>162</v>
      </c>
      <c r="I128" s="12" t="s">
        <v>497</v>
      </c>
      <c r="J128" s="13" t="s">
        <v>135</v>
      </c>
      <c r="K128" s="13" t="s">
        <v>175</v>
      </c>
      <c r="L128" s="13" t="n">
        <f aca="false">IF(K128="Cited",1,0)</f>
        <v>1</v>
      </c>
      <c r="M128" s="13" t="n">
        <f aca="false">IF(OR(K128="Cited",K128="Mentioned"),1,0)</f>
        <v>1</v>
      </c>
      <c r="N128" s="11" t="s">
        <v>498</v>
      </c>
      <c r="O128" s="12" t="s">
        <v>499</v>
      </c>
      <c r="P128" s="11"/>
      <c r="Q128" s="12" t="s">
        <v>139</v>
      </c>
      <c r="R128" s="13" t="s">
        <v>150</v>
      </c>
    </row>
    <row r="129" customFormat="false" ht="23.25" hidden="false" customHeight="true" outlineLevel="0" collapsed="false">
      <c r="A129" s="13" t="n">
        <v>128</v>
      </c>
      <c r="B129" s="11" t="s">
        <v>496</v>
      </c>
      <c r="C129" s="11" t="s">
        <v>430</v>
      </c>
      <c r="D129" s="12" t="s">
        <v>431</v>
      </c>
      <c r="E129" s="13" t="n">
        <v>3</v>
      </c>
      <c r="F129" s="11" t="s">
        <v>160</v>
      </c>
      <c r="G129" s="11" t="s">
        <v>161</v>
      </c>
      <c r="H129" s="13" t="s">
        <v>162</v>
      </c>
      <c r="I129" s="12" t="s">
        <v>497</v>
      </c>
      <c r="J129" s="13" t="s">
        <v>141</v>
      </c>
      <c r="K129" s="13" t="s">
        <v>175</v>
      </c>
      <c r="L129" s="13" t="n">
        <f aca="false">IF(K129="Cited",1,0)</f>
        <v>1</v>
      </c>
      <c r="M129" s="13" t="n">
        <f aca="false">IF(OR(K129="Cited",K129="Mentioned"),1,0)</f>
        <v>1</v>
      </c>
      <c r="N129" s="11" t="s">
        <v>500</v>
      </c>
      <c r="O129" s="12" t="s">
        <v>501</v>
      </c>
      <c r="P129" s="11" t="s">
        <v>502</v>
      </c>
      <c r="Q129" s="12" t="s">
        <v>145</v>
      </c>
      <c r="R129" s="13" t="s">
        <v>140</v>
      </c>
    </row>
    <row r="130" customFormat="false" ht="23.25" hidden="false" customHeight="true" outlineLevel="0" collapsed="false">
      <c r="A130" s="13" t="n">
        <v>129</v>
      </c>
      <c r="B130" s="11" t="s">
        <v>496</v>
      </c>
      <c r="C130" s="11" t="s">
        <v>430</v>
      </c>
      <c r="D130" s="12" t="s">
        <v>431</v>
      </c>
      <c r="E130" s="13" t="n">
        <v>3</v>
      </c>
      <c r="F130" s="11" t="s">
        <v>160</v>
      </c>
      <c r="G130" s="11" t="s">
        <v>161</v>
      </c>
      <c r="H130" s="13" t="s">
        <v>162</v>
      </c>
      <c r="I130" s="12" t="s">
        <v>497</v>
      </c>
      <c r="J130" s="13" t="s">
        <v>146</v>
      </c>
      <c r="K130" s="13" t="s">
        <v>175</v>
      </c>
      <c r="L130" s="13" t="n">
        <f aca="false">IF(K130="Cited",1,0)</f>
        <v>1</v>
      </c>
      <c r="M130" s="13" t="n">
        <f aca="false">IF(OR(K130="Cited",K130="Mentioned"),1,0)</f>
        <v>1</v>
      </c>
      <c r="N130" s="11" t="s">
        <v>503</v>
      </c>
      <c r="O130" s="12" t="s">
        <v>504</v>
      </c>
      <c r="P130" s="11"/>
      <c r="Q130" s="12" t="s">
        <v>306</v>
      </c>
      <c r="R130" s="13" t="s">
        <v>150</v>
      </c>
    </row>
    <row r="131" customFormat="false" ht="23.25" hidden="false" customHeight="true" outlineLevel="0" collapsed="false">
      <c r="A131" s="13" t="n">
        <v>130</v>
      </c>
      <c r="B131" s="11" t="s">
        <v>496</v>
      </c>
      <c r="C131" s="11" t="s">
        <v>430</v>
      </c>
      <c r="D131" s="12" t="s">
        <v>431</v>
      </c>
      <c r="E131" s="13" t="n">
        <v>4</v>
      </c>
      <c r="F131" s="11" t="s">
        <v>160</v>
      </c>
      <c r="G131" s="11" t="s">
        <v>173</v>
      </c>
      <c r="H131" s="13" t="s">
        <v>162</v>
      </c>
      <c r="I131" s="12" t="s">
        <v>505</v>
      </c>
      <c r="J131" s="13" t="s">
        <v>135</v>
      </c>
      <c r="K131" s="13" t="s">
        <v>175</v>
      </c>
      <c r="L131" s="13" t="n">
        <f aca="false">IF(K131="Cited",1,0)</f>
        <v>1</v>
      </c>
      <c r="M131" s="13" t="n">
        <f aca="false">IF(OR(K131="Cited",K131="Mentioned"),1,0)</f>
        <v>1</v>
      </c>
      <c r="N131" s="11" t="s">
        <v>506</v>
      </c>
      <c r="O131" s="12" t="s">
        <v>507</v>
      </c>
      <c r="P131" s="11"/>
      <c r="Q131" s="12" t="s">
        <v>139</v>
      </c>
      <c r="R131" s="13" t="s">
        <v>150</v>
      </c>
    </row>
    <row r="132" customFormat="false" ht="23.25" hidden="false" customHeight="true" outlineLevel="0" collapsed="false">
      <c r="A132" s="13" t="n">
        <v>131</v>
      </c>
      <c r="B132" s="11" t="s">
        <v>496</v>
      </c>
      <c r="C132" s="11" t="s">
        <v>430</v>
      </c>
      <c r="D132" s="12" t="s">
        <v>431</v>
      </c>
      <c r="E132" s="13" t="n">
        <v>4</v>
      </c>
      <c r="F132" s="11" t="s">
        <v>160</v>
      </c>
      <c r="G132" s="11" t="s">
        <v>173</v>
      </c>
      <c r="H132" s="13" t="s">
        <v>162</v>
      </c>
      <c r="I132" s="12" t="s">
        <v>505</v>
      </c>
      <c r="J132" s="13" t="s">
        <v>141</v>
      </c>
      <c r="K132" s="13" t="s">
        <v>175</v>
      </c>
      <c r="L132" s="13" t="n">
        <f aca="false">IF(K132="Cited",1,0)</f>
        <v>1</v>
      </c>
      <c r="M132" s="13" t="n">
        <f aca="false">IF(OR(K132="Cited",K132="Mentioned"),1,0)</f>
        <v>1</v>
      </c>
      <c r="N132" s="11" t="s">
        <v>508</v>
      </c>
      <c r="O132" s="12" t="s">
        <v>509</v>
      </c>
      <c r="P132" s="11" t="s">
        <v>510</v>
      </c>
      <c r="Q132" s="12" t="s">
        <v>145</v>
      </c>
      <c r="R132" s="13" t="s">
        <v>140</v>
      </c>
    </row>
    <row r="133" customFormat="false" ht="23.25" hidden="false" customHeight="true" outlineLevel="0" collapsed="false">
      <c r="A133" s="13" t="n">
        <v>132</v>
      </c>
      <c r="B133" s="11" t="s">
        <v>496</v>
      </c>
      <c r="C133" s="11" t="s">
        <v>430</v>
      </c>
      <c r="D133" s="12" t="s">
        <v>431</v>
      </c>
      <c r="E133" s="13" t="n">
        <v>4</v>
      </c>
      <c r="F133" s="11" t="s">
        <v>160</v>
      </c>
      <c r="G133" s="11" t="s">
        <v>173</v>
      </c>
      <c r="H133" s="13" t="s">
        <v>162</v>
      </c>
      <c r="I133" s="12" t="s">
        <v>505</v>
      </c>
      <c r="J133" s="13" t="s">
        <v>146</v>
      </c>
      <c r="K133" s="13" t="s">
        <v>175</v>
      </c>
      <c r="L133" s="13" t="n">
        <f aca="false">IF(K133="Cited",1,0)</f>
        <v>1</v>
      </c>
      <c r="M133" s="13" t="n">
        <f aca="false">IF(OR(K133="Cited",K133="Mentioned"),1,0)</f>
        <v>1</v>
      </c>
      <c r="N133" s="11" t="s">
        <v>511</v>
      </c>
      <c r="O133" s="12" t="s">
        <v>512</v>
      </c>
      <c r="P133" s="11"/>
      <c r="Q133" s="12" t="s">
        <v>306</v>
      </c>
      <c r="R133" s="13" t="s">
        <v>150</v>
      </c>
    </row>
    <row r="134" customFormat="false" ht="34.5" hidden="false" customHeight="true" outlineLevel="0" collapsed="false">
      <c r="A134" s="13" t="n">
        <v>133</v>
      </c>
      <c r="B134" s="11" t="s">
        <v>496</v>
      </c>
      <c r="C134" s="11" t="s">
        <v>430</v>
      </c>
      <c r="D134" s="12" t="s">
        <v>431</v>
      </c>
      <c r="E134" s="13" t="n">
        <v>5</v>
      </c>
      <c r="F134" s="11" t="s">
        <v>184</v>
      </c>
      <c r="G134" s="11" t="s">
        <v>173</v>
      </c>
      <c r="H134" s="13" t="s">
        <v>162</v>
      </c>
      <c r="I134" s="12" t="s">
        <v>513</v>
      </c>
      <c r="J134" s="13" t="s">
        <v>135</v>
      </c>
      <c r="K134" s="13" t="s">
        <v>175</v>
      </c>
      <c r="L134" s="13" t="n">
        <f aca="false">IF(K134="Cited",1,0)</f>
        <v>1</v>
      </c>
      <c r="M134" s="13" t="n">
        <f aca="false">IF(OR(K134="Cited",K134="Mentioned"),1,0)</f>
        <v>1</v>
      </c>
      <c r="N134" s="11" t="s">
        <v>514</v>
      </c>
      <c r="O134" s="12" t="s">
        <v>515</v>
      </c>
      <c r="P134" s="11"/>
      <c r="Q134" s="12" t="s">
        <v>139</v>
      </c>
      <c r="R134" s="13" t="s">
        <v>150</v>
      </c>
    </row>
    <row r="135" customFormat="false" ht="23.25" hidden="false" customHeight="true" outlineLevel="0" collapsed="false">
      <c r="A135" s="13" t="n">
        <v>134</v>
      </c>
      <c r="B135" s="11" t="s">
        <v>496</v>
      </c>
      <c r="C135" s="11" t="s">
        <v>430</v>
      </c>
      <c r="D135" s="12" t="s">
        <v>431</v>
      </c>
      <c r="E135" s="13" t="n">
        <v>5</v>
      </c>
      <c r="F135" s="11" t="s">
        <v>184</v>
      </c>
      <c r="G135" s="11" t="s">
        <v>173</v>
      </c>
      <c r="H135" s="13" t="s">
        <v>162</v>
      </c>
      <c r="I135" s="12" t="s">
        <v>513</v>
      </c>
      <c r="J135" s="13" t="s">
        <v>141</v>
      </c>
      <c r="K135" s="13" t="s">
        <v>164</v>
      </c>
      <c r="L135" s="13" t="n">
        <f aca="false">IF(K135="Cited",1,0)</f>
        <v>0</v>
      </c>
      <c r="M135" s="13" t="n">
        <f aca="false">IF(OR(K135="Cited",K135="Mentioned"),1,0)</f>
        <v>1</v>
      </c>
      <c r="N135" s="11" t="s">
        <v>516</v>
      </c>
      <c r="O135" s="12" t="s">
        <v>517</v>
      </c>
      <c r="P135" s="11" t="s">
        <v>518</v>
      </c>
      <c r="Q135" s="12" t="s">
        <v>145</v>
      </c>
      <c r="R135" s="13" t="s">
        <v>140</v>
      </c>
    </row>
    <row r="136" customFormat="false" ht="23.25" hidden="false" customHeight="true" outlineLevel="0" collapsed="false">
      <c r="A136" s="13" t="n">
        <v>135</v>
      </c>
      <c r="B136" s="11" t="s">
        <v>496</v>
      </c>
      <c r="C136" s="11" t="s">
        <v>430</v>
      </c>
      <c r="D136" s="12" t="s">
        <v>431</v>
      </c>
      <c r="E136" s="13" t="n">
        <v>5</v>
      </c>
      <c r="F136" s="11" t="s">
        <v>184</v>
      </c>
      <c r="G136" s="11" t="s">
        <v>173</v>
      </c>
      <c r="H136" s="13" t="s">
        <v>162</v>
      </c>
      <c r="I136" s="12" t="s">
        <v>513</v>
      </c>
      <c r="J136" s="13" t="s">
        <v>146</v>
      </c>
      <c r="K136" s="13" t="s">
        <v>175</v>
      </c>
      <c r="L136" s="13" t="n">
        <f aca="false">IF(K136="Cited",1,0)</f>
        <v>1</v>
      </c>
      <c r="M136" s="13" t="n">
        <f aca="false">IF(OR(K136="Cited",K136="Mentioned"),1,0)</f>
        <v>1</v>
      </c>
      <c r="N136" s="11" t="s">
        <v>519</v>
      </c>
      <c r="O136" s="12" t="s">
        <v>520</v>
      </c>
      <c r="P136" s="11"/>
      <c r="Q136" s="12" t="s">
        <v>306</v>
      </c>
      <c r="R136" s="13" t="s">
        <v>150</v>
      </c>
    </row>
    <row r="137" customFormat="false" ht="23.25" hidden="false" customHeight="true" outlineLevel="0" collapsed="false">
      <c r="A137" s="13" t="n">
        <v>136</v>
      </c>
      <c r="B137" s="11" t="s">
        <v>496</v>
      </c>
      <c r="C137" s="11" t="s">
        <v>430</v>
      </c>
      <c r="D137" s="12" t="s">
        <v>431</v>
      </c>
      <c r="E137" s="13" t="n">
        <v>6</v>
      </c>
      <c r="F137" s="11" t="s">
        <v>184</v>
      </c>
      <c r="G137" s="11" t="s">
        <v>173</v>
      </c>
      <c r="H137" s="13" t="s">
        <v>162</v>
      </c>
      <c r="I137" s="12" t="s">
        <v>521</v>
      </c>
      <c r="J137" s="13" t="s">
        <v>135</v>
      </c>
      <c r="K137" s="13" t="s">
        <v>175</v>
      </c>
      <c r="L137" s="13" t="n">
        <f aca="false">IF(K137="Cited",1,0)</f>
        <v>1</v>
      </c>
      <c r="M137" s="13" t="n">
        <f aca="false">IF(OR(K137="Cited",K137="Mentioned"),1,0)</f>
        <v>1</v>
      </c>
      <c r="N137" s="11" t="s">
        <v>522</v>
      </c>
      <c r="O137" s="12" t="s">
        <v>523</v>
      </c>
      <c r="P137" s="11"/>
      <c r="Q137" s="12" t="s">
        <v>139</v>
      </c>
      <c r="R137" s="13" t="s">
        <v>150</v>
      </c>
    </row>
    <row r="138" customFormat="false" ht="23.25" hidden="false" customHeight="true" outlineLevel="0" collapsed="false">
      <c r="A138" s="13" t="n">
        <v>137</v>
      </c>
      <c r="B138" s="11" t="s">
        <v>496</v>
      </c>
      <c r="C138" s="11" t="s">
        <v>430</v>
      </c>
      <c r="D138" s="12" t="s">
        <v>431</v>
      </c>
      <c r="E138" s="13" t="n">
        <v>6</v>
      </c>
      <c r="F138" s="11" t="s">
        <v>184</v>
      </c>
      <c r="G138" s="11" t="s">
        <v>173</v>
      </c>
      <c r="H138" s="13" t="s">
        <v>162</v>
      </c>
      <c r="I138" s="12" t="s">
        <v>521</v>
      </c>
      <c r="J138" s="13" t="s">
        <v>141</v>
      </c>
      <c r="K138" s="13" t="s">
        <v>175</v>
      </c>
      <c r="L138" s="13" t="n">
        <f aca="false">IF(K138="Cited",1,0)</f>
        <v>1</v>
      </c>
      <c r="M138" s="13" t="n">
        <f aca="false">IF(OR(K138="Cited",K138="Mentioned"),1,0)</f>
        <v>1</v>
      </c>
      <c r="N138" s="11" t="s">
        <v>524</v>
      </c>
      <c r="O138" s="12" t="s">
        <v>525</v>
      </c>
      <c r="P138" s="11" t="s">
        <v>526</v>
      </c>
      <c r="Q138" s="12" t="s">
        <v>145</v>
      </c>
      <c r="R138" s="13" t="s">
        <v>140</v>
      </c>
    </row>
    <row r="139" customFormat="false" ht="23.25" hidden="false" customHeight="true" outlineLevel="0" collapsed="false">
      <c r="A139" s="13" t="n">
        <v>138</v>
      </c>
      <c r="B139" s="11" t="s">
        <v>496</v>
      </c>
      <c r="C139" s="11" t="s">
        <v>430</v>
      </c>
      <c r="D139" s="12" t="s">
        <v>431</v>
      </c>
      <c r="E139" s="13" t="n">
        <v>6</v>
      </c>
      <c r="F139" s="11" t="s">
        <v>184</v>
      </c>
      <c r="G139" s="11" t="s">
        <v>173</v>
      </c>
      <c r="H139" s="13" t="s">
        <v>162</v>
      </c>
      <c r="I139" s="12" t="s">
        <v>521</v>
      </c>
      <c r="J139" s="13" t="s">
        <v>146</v>
      </c>
      <c r="K139" s="13" t="s">
        <v>175</v>
      </c>
      <c r="L139" s="13" t="n">
        <f aca="false">IF(K139="Cited",1,0)</f>
        <v>1</v>
      </c>
      <c r="M139" s="13" t="n">
        <f aca="false">IF(OR(K139="Cited",K139="Mentioned"),1,0)</f>
        <v>1</v>
      </c>
      <c r="N139" s="11" t="s">
        <v>527</v>
      </c>
      <c r="O139" s="12" t="s">
        <v>528</v>
      </c>
      <c r="P139" s="11"/>
      <c r="Q139" s="12" t="s">
        <v>306</v>
      </c>
      <c r="R139" s="13" t="s">
        <v>150</v>
      </c>
    </row>
    <row r="140" customFormat="false" ht="23.25" hidden="false" customHeight="true" outlineLevel="0" collapsed="false">
      <c r="A140" s="13" t="n">
        <v>139</v>
      </c>
      <c r="B140" s="11" t="s">
        <v>496</v>
      </c>
      <c r="C140" s="11" t="s">
        <v>430</v>
      </c>
      <c r="D140" s="12" t="s">
        <v>431</v>
      </c>
      <c r="E140" s="13" t="n">
        <v>7</v>
      </c>
      <c r="F140" s="11" t="s">
        <v>203</v>
      </c>
      <c r="G140" s="11" t="s">
        <v>173</v>
      </c>
      <c r="H140" s="13" t="s">
        <v>162</v>
      </c>
      <c r="I140" s="12" t="s">
        <v>529</v>
      </c>
      <c r="J140" s="13" t="s">
        <v>135</v>
      </c>
      <c r="K140" s="13" t="s">
        <v>175</v>
      </c>
      <c r="L140" s="13" t="n">
        <f aca="false">IF(K140="Cited",1,0)</f>
        <v>1</v>
      </c>
      <c r="M140" s="13" t="n">
        <f aca="false">IF(OR(K140="Cited",K140="Mentioned"),1,0)</f>
        <v>1</v>
      </c>
      <c r="N140" s="11" t="s">
        <v>530</v>
      </c>
      <c r="O140" s="12" t="s">
        <v>531</v>
      </c>
      <c r="P140" s="11"/>
      <c r="Q140" s="12" t="s">
        <v>139</v>
      </c>
      <c r="R140" s="13" t="s">
        <v>150</v>
      </c>
    </row>
    <row r="141" customFormat="false" ht="23.25" hidden="false" customHeight="true" outlineLevel="0" collapsed="false">
      <c r="A141" s="13" t="n">
        <v>140</v>
      </c>
      <c r="B141" s="11" t="s">
        <v>496</v>
      </c>
      <c r="C141" s="11" t="s">
        <v>430</v>
      </c>
      <c r="D141" s="12" t="s">
        <v>431</v>
      </c>
      <c r="E141" s="13" t="n">
        <v>7</v>
      </c>
      <c r="F141" s="11" t="s">
        <v>203</v>
      </c>
      <c r="G141" s="11" t="s">
        <v>173</v>
      </c>
      <c r="H141" s="13" t="s">
        <v>162</v>
      </c>
      <c r="I141" s="12" t="s">
        <v>529</v>
      </c>
      <c r="J141" s="13" t="s">
        <v>141</v>
      </c>
      <c r="K141" s="13" t="s">
        <v>175</v>
      </c>
      <c r="L141" s="13" t="n">
        <f aca="false">IF(K141="Cited",1,0)</f>
        <v>1</v>
      </c>
      <c r="M141" s="13" t="n">
        <f aca="false">IF(OR(K141="Cited",K141="Mentioned"),1,0)</f>
        <v>1</v>
      </c>
      <c r="N141" s="11" t="s">
        <v>532</v>
      </c>
      <c r="O141" s="12" t="s">
        <v>533</v>
      </c>
      <c r="P141" s="11" t="s">
        <v>534</v>
      </c>
      <c r="Q141" s="12" t="s">
        <v>145</v>
      </c>
      <c r="R141" s="13" t="s">
        <v>140</v>
      </c>
    </row>
    <row r="142" customFormat="false" ht="23.25" hidden="false" customHeight="true" outlineLevel="0" collapsed="false">
      <c r="A142" s="13" t="n">
        <v>141</v>
      </c>
      <c r="B142" s="11" t="s">
        <v>496</v>
      </c>
      <c r="C142" s="11" t="s">
        <v>430</v>
      </c>
      <c r="D142" s="12" t="s">
        <v>431</v>
      </c>
      <c r="E142" s="13" t="n">
        <v>7</v>
      </c>
      <c r="F142" s="11" t="s">
        <v>203</v>
      </c>
      <c r="G142" s="11" t="s">
        <v>173</v>
      </c>
      <c r="H142" s="13" t="s">
        <v>162</v>
      </c>
      <c r="I142" s="12" t="s">
        <v>529</v>
      </c>
      <c r="J142" s="13" t="s">
        <v>146</v>
      </c>
      <c r="K142" s="13" t="s">
        <v>175</v>
      </c>
      <c r="L142" s="13" t="n">
        <f aca="false">IF(K142="Cited",1,0)</f>
        <v>1</v>
      </c>
      <c r="M142" s="13" t="n">
        <f aca="false">IF(OR(K142="Cited",K142="Mentioned"),1,0)</f>
        <v>1</v>
      </c>
      <c r="N142" s="11" t="s">
        <v>535</v>
      </c>
      <c r="O142" s="12" t="s">
        <v>536</v>
      </c>
      <c r="P142" s="11"/>
      <c r="Q142" s="12" t="s">
        <v>306</v>
      </c>
      <c r="R142" s="13" t="s">
        <v>150</v>
      </c>
    </row>
    <row r="143" customFormat="false" ht="23.25" hidden="false" customHeight="true" outlineLevel="0" collapsed="false">
      <c r="A143" s="13" t="n">
        <v>142</v>
      </c>
      <c r="B143" s="11" t="s">
        <v>496</v>
      </c>
      <c r="C143" s="11" t="s">
        <v>430</v>
      </c>
      <c r="D143" s="12" t="s">
        <v>431</v>
      </c>
      <c r="E143" s="13" t="n">
        <v>8</v>
      </c>
      <c r="F143" s="11" t="s">
        <v>203</v>
      </c>
      <c r="G143" s="11" t="s">
        <v>132</v>
      </c>
      <c r="H143" s="13" t="s">
        <v>133</v>
      </c>
      <c r="I143" s="12" t="s">
        <v>488</v>
      </c>
      <c r="J143" s="13" t="s">
        <v>135</v>
      </c>
      <c r="K143" s="13" t="s">
        <v>136</v>
      </c>
      <c r="L143" s="13" t="n">
        <f aca="false">IF(K143="Cited",1,0)</f>
        <v>0</v>
      </c>
      <c r="M143" s="13" t="n">
        <f aca="false">IF(OR(K143="Cited",K143="Mentioned"),1,0)</f>
        <v>0</v>
      </c>
      <c r="N143" s="11" t="s">
        <v>489</v>
      </c>
      <c r="O143" s="12" t="s">
        <v>490</v>
      </c>
      <c r="P143" s="11"/>
      <c r="Q143" s="12" t="s">
        <v>139</v>
      </c>
      <c r="R143" s="13" t="s">
        <v>150</v>
      </c>
    </row>
    <row r="144" customFormat="false" ht="23.25" hidden="false" customHeight="true" outlineLevel="0" collapsed="false">
      <c r="A144" s="13" t="n">
        <v>143</v>
      </c>
      <c r="B144" s="11" t="s">
        <v>496</v>
      </c>
      <c r="C144" s="11" t="s">
        <v>430</v>
      </c>
      <c r="D144" s="12" t="s">
        <v>431</v>
      </c>
      <c r="E144" s="13" t="n">
        <v>8</v>
      </c>
      <c r="F144" s="11" t="s">
        <v>203</v>
      </c>
      <c r="G144" s="11" t="s">
        <v>132</v>
      </c>
      <c r="H144" s="13" t="s">
        <v>133</v>
      </c>
      <c r="I144" s="12" t="s">
        <v>488</v>
      </c>
      <c r="J144" s="13" t="s">
        <v>141</v>
      </c>
      <c r="K144" s="13" t="s">
        <v>136</v>
      </c>
      <c r="L144" s="13" t="n">
        <f aca="false">IF(K144="Cited",1,0)</f>
        <v>0</v>
      </c>
      <c r="M144" s="13" t="n">
        <f aca="false">IF(OR(K144="Cited",K144="Mentioned"),1,0)</f>
        <v>0</v>
      </c>
      <c r="N144" s="11" t="s">
        <v>491</v>
      </c>
      <c r="O144" s="12" t="s">
        <v>492</v>
      </c>
      <c r="P144" s="11" t="s">
        <v>493</v>
      </c>
      <c r="Q144" s="12" t="s">
        <v>145</v>
      </c>
      <c r="R144" s="13" t="s">
        <v>140</v>
      </c>
    </row>
    <row r="145" customFormat="false" ht="23.25" hidden="false" customHeight="true" outlineLevel="0" collapsed="false">
      <c r="A145" s="13" t="n">
        <v>144</v>
      </c>
      <c r="B145" s="11" t="s">
        <v>496</v>
      </c>
      <c r="C145" s="11" t="s">
        <v>430</v>
      </c>
      <c r="D145" s="12" t="s">
        <v>431</v>
      </c>
      <c r="E145" s="13" t="n">
        <v>8</v>
      </c>
      <c r="F145" s="11" t="s">
        <v>203</v>
      </c>
      <c r="G145" s="11" t="s">
        <v>132</v>
      </c>
      <c r="H145" s="13" t="s">
        <v>133</v>
      </c>
      <c r="I145" s="12" t="s">
        <v>488</v>
      </c>
      <c r="J145" s="13" t="s">
        <v>146</v>
      </c>
      <c r="K145" s="13" t="s">
        <v>136</v>
      </c>
      <c r="L145" s="13" t="n">
        <f aca="false">IF(K145="Cited",1,0)</f>
        <v>0</v>
      </c>
      <c r="M145" s="13" t="n">
        <f aca="false">IF(OR(K145="Cited",K145="Mentioned"),1,0)</f>
        <v>0</v>
      </c>
      <c r="N145" s="11" t="s">
        <v>494</v>
      </c>
      <c r="O145" s="12" t="s">
        <v>495</v>
      </c>
      <c r="P145" s="11"/>
      <c r="Q145" s="12" t="s">
        <v>306</v>
      </c>
      <c r="R145" s="13" t="s">
        <v>150</v>
      </c>
    </row>
    <row r="146" customFormat="false" ht="23.25" hidden="false" customHeight="true" outlineLevel="0" collapsed="false">
      <c r="A146" s="13" t="n">
        <v>145</v>
      </c>
      <c r="B146" s="11" t="s">
        <v>537</v>
      </c>
      <c r="C146" s="11" t="s">
        <v>430</v>
      </c>
      <c r="D146" s="12" t="s">
        <v>431</v>
      </c>
      <c r="E146" s="13" t="n">
        <v>1</v>
      </c>
      <c r="F146" s="11" t="s">
        <v>131</v>
      </c>
      <c r="G146" s="11" t="s">
        <v>132</v>
      </c>
      <c r="H146" s="13" t="s">
        <v>133</v>
      </c>
      <c r="I146" s="12" t="s">
        <v>432</v>
      </c>
      <c r="J146" s="13" t="s">
        <v>135</v>
      </c>
      <c r="K146" s="13" t="s">
        <v>136</v>
      </c>
      <c r="L146" s="13" t="n">
        <f aca="false">IF(K146="Cited",1,0)</f>
        <v>0</v>
      </c>
      <c r="M146" s="13" t="n">
        <f aca="false">IF(OR(K146="Cited",K146="Mentioned"),1,0)</f>
        <v>0</v>
      </c>
      <c r="N146" s="11" t="s">
        <v>433</v>
      </c>
      <c r="O146" s="12" t="s">
        <v>434</v>
      </c>
      <c r="P146" s="11"/>
      <c r="Q146" s="12" t="s">
        <v>139</v>
      </c>
      <c r="R146" s="13" t="s">
        <v>150</v>
      </c>
    </row>
    <row r="147" customFormat="false" ht="23.25" hidden="false" customHeight="true" outlineLevel="0" collapsed="false">
      <c r="A147" s="13" t="n">
        <v>146</v>
      </c>
      <c r="B147" s="11" t="s">
        <v>537</v>
      </c>
      <c r="C147" s="11" t="s">
        <v>430</v>
      </c>
      <c r="D147" s="12" t="s">
        <v>431</v>
      </c>
      <c r="E147" s="13" t="n">
        <v>1</v>
      </c>
      <c r="F147" s="11" t="s">
        <v>131</v>
      </c>
      <c r="G147" s="11" t="s">
        <v>132</v>
      </c>
      <c r="H147" s="13" t="s">
        <v>133</v>
      </c>
      <c r="I147" s="12" t="s">
        <v>432</v>
      </c>
      <c r="J147" s="13" t="s">
        <v>141</v>
      </c>
      <c r="K147" s="13" t="s">
        <v>136</v>
      </c>
      <c r="L147" s="13" t="n">
        <f aca="false">IF(K147="Cited",1,0)</f>
        <v>0</v>
      </c>
      <c r="M147" s="13" t="n">
        <f aca="false">IF(OR(K147="Cited",K147="Mentioned"),1,0)</f>
        <v>0</v>
      </c>
      <c r="N147" s="11" t="s">
        <v>435</v>
      </c>
      <c r="O147" s="12" t="s">
        <v>436</v>
      </c>
      <c r="P147" s="11" t="s">
        <v>437</v>
      </c>
      <c r="Q147" s="12" t="s">
        <v>145</v>
      </c>
      <c r="R147" s="13" t="s">
        <v>140</v>
      </c>
    </row>
    <row r="148" customFormat="false" ht="23.25" hidden="false" customHeight="true" outlineLevel="0" collapsed="false">
      <c r="A148" s="13" t="n">
        <v>147</v>
      </c>
      <c r="B148" s="11" t="s">
        <v>537</v>
      </c>
      <c r="C148" s="11" t="s">
        <v>430</v>
      </c>
      <c r="D148" s="12" t="s">
        <v>431</v>
      </c>
      <c r="E148" s="13" t="n">
        <v>1</v>
      </c>
      <c r="F148" s="11" t="s">
        <v>131</v>
      </c>
      <c r="G148" s="11" t="s">
        <v>132</v>
      </c>
      <c r="H148" s="13" t="s">
        <v>133</v>
      </c>
      <c r="I148" s="12" t="s">
        <v>432</v>
      </c>
      <c r="J148" s="13" t="s">
        <v>146</v>
      </c>
      <c r="K148" s="13" t="s">
        <v>136</v>
      </c>
      <c r="L148" s="13" t="n">
        <f aca="false">IF(K148="Cited",1,0)</f>
        <v>0</v>
      </c>
      <c r="M148" s="13" t="n">
        <f aca="false">IF(OR(K148="Cited",K148="Mentioned"),1,0)</f>
        <v>0</v>
      </c>
      <c r="N148" s="11" t="s">
        <v>438</v>
      </c>
      <c r="O148" s="12" t="s">
        <v>439</v>
      </c>
      <c r="P148" s="11"/>
      <c r="Q148" s="12" t="s">
        <v>306</v>
      </c>
      <c r="R148" s="13" t="s">
        <v>150</v>
      </c>
    </row>
    <row r="149" customFormat="false" ht="23.25" hidden="false" customHeight="true" outlineLevel="0" collapsed="false">
      <c r="A149" s="13" t="n">
        <v>148</v>
      </c>
      <c r="B149" s="11" t="s">
        <v>537</v>
      </c>
      <c r="C149" s="11" t="s">
        <v>430</v>
      </c>
      <c r="D149" s="12" t="s">
        <v>431</v>
      </c>
      <c r="E149" s="13" t="n">
        <v>2</v>
      </c>
      <c r="F149" s="11" t="s">
        <v>131</v>
      </c>
      <c r="G149" s="11" t="s">
        <v>132</v>
      </c>
      <c r="H149" s="13" t="s">
        <v>133</v>
      </c>
      <c r="I149" s="12" t="s">
        <v>440</v>
      </c>
      <c r="J149" s="13" t="s">
        <v>135</v>
      </c>
      <c r="K149" s="13" t="s">
        <v>136</v>
      </c>
      <c r="L149" s="13" t="n">
        <f aca="false">IF(K149="Cited",1,0)</f>
        <v>0</v>
      </c>
      <c r="M149" s="13" t="n">
        <f aca="false">IF(OR(K149="Cited",K149="Mentioned"),1,0)</f>
        <v>0</v>
      </c>
      <c r="N149" s="11" t="s">
        <v>441</v>
      </c>
      <c r="O149" s="12" t="s">
        <v>442</v>
      </c>
      <c r="P149" s="11"/>
      <c r="Q149" s="12" t="s">
        <v>139</v>
      </c>
      <c r="R149" s="13" t="s">
        <v>150</v>
      </c>
    </row>
    <row r="150" customFormat="false" ht="23.25" hidden="false" customHeight="true" outlineLevel="0" collapsed="false">
      <c r="A150" s="13" t="n">
        <v>149</v>
      </c>
      <c r="B150" s="11" t="s">
        <v>537</v>
      </c>
      <c r="C150" s="11" t="s">
        <v>430</v>
      </c>
      <c r="D150" s="12" t="s">
        <v>431</v>
      </c>
      <c r="E150" s="13" t="n">
        <v>2</v>
      </c>
      <c r="F150" s="11" t="s">
        <v>131</v>
      </c>
      <c r="G150" s="11" t="s">
        <v>132</v>
      </c>
      <c r="H150" s="13" t="s">
        <v>133</v>
      </c>
      <c r="I150" s="12" t="s">
        <v>440</v>
      </c>
      <c r="J150" s="13" t="s">
        <v>141</v>
      </c>
      <c r="K150" s="13" t="s">
        <v>136</v>
      </c>
      <c r="L150" s="13" t="n">
        <f aca="false">IF(K150="Cited",1,0)</f>
        <v>0</v>
      </c>
      <c r="M150" s="13" t="n">
        <f aca="false">IF(OR(K150="Cited",K150="Mentioned"),1,0)</f>
        <v>0</v>
      </c>
      <c r="N150" s="11" t="s">
        <v>443</v>
      </c>
      <c r="O150" s="12" t="s">
        <v>444</v>
      </c>
      <c r="P150" s="11" t="s">
        <v>445</v>
      </c>
      <c r="Q150" s="12" t="s">
        <v>145</v>
      </c>
      <c r="R150" s="13" t="s">
        <v>140</v>
      </c>
    </row>
    <row r="151" customFormat="false" ht="23.25" hidden="false" customHeight="true" outlineLevel="0" collapsed="false">
      <c r="A151" s="13" t="n">
        <v>150</v>
      </c>
      <c r="B151" s="11" t="s">
        <v>537</v>
      </c>
      <c r="C151" s="11" t="s">
        <v>430</v>
      </c>
      <c r="D151" s="12" t="s">
        <v>431</v>
      </c>
      <c r="E151" s="13" t="n">
        <v>2</v>
      </c>
      <c r="F151" s="11" t="s">
        <v>131</v>
      </c>
      <c r="G151" s="11" t="s">
        <v>132</v>
      </c>
      <c r="H151" s="13" t="s">
        <v>133</v>
      </c>
      <c r="I151" s="12" t="s">
        <v>440</v>
      </c>
      <c r="J151" s="13" t="s">
        <v>146</v>
      </c>
      <c r="K151" s="13" t="s">
        <v>136</v>
      </c>
      <c r="L151" s="13" t="n">
        <f aca="false">IF(K151="Cited",1,0)</f>
        <v>0</v>
      </c>
      <c r="M151" s="13" t="n">
        <f aca="false">IF(OR(K151="Cited",K151="Mentioned"),1,0)</f>
        <v>0</v>
      </c>
      <c r="N151" s="11" t="s">
        <v>446</v>
      </c>
      <c r="O151" s="12" t="s">
        <v>447</v>
      </c>
      <c r="P151" s="11"/>
      <c r="Q151" s="12" t="s">
        <v>306</v>
      </c>
      <c r="R151" s="13" t="s">
        <v>150</v>
      </c>
    </row>
    <row r="152" customFormat="false" ht="23.25" hidden="false" customHeight="true" outlineLevel="0" collapsed="false">
      <c r="A152" s="13" t="n">
        <v>151</v>
      </c>
      <c r="B152" s="11" t="s">
        <v>537</v>
      </c>
      <c r="C152" s="11" t="s">
        <v>430</v>
      </c>
      <c r="D152" s="12" t="s">
        <v>431</v>
      </c>
      <c r="E152" s="13" t="n">
        <v>3</v>
      </c>
      <c r="F152" s="11" t="s">
        <v>160</v>
      </c>
      <c r="G152" s="11" t="s">
        <v>161</v>
      </c>
      <c r="H152" s="13" t="s">
        <v>162</v>
      </c>
      <c r="I152" s="12" t="s">
        <v>538</v>
      </c>
      <c r="J152" s="13" t="s">
        <v>135</v>
      </c>
      <c r="K152" s="13" t="s">
        <v>175</v>
      </c>
      <c r="L152" s="13" t="n">
        <f aca="false">IF(K152="Cited",1,0)</f>
        <v>1</v>
      </c>
      <c r="M152" s="13" t="n">
        <f aca="false">IF(OR(K152="Cited",K152="Mentioned"),1,0)</f>
        <v>1</v>
      </c>
      <c r="N152" s="11" t="s">
        <v>539</v>
      </c>
      <c r="O152" s="12" t="s">
        <v>540</v>
      </c>
      <c r="P152" s="11"/>
      <c r="Q152" s="12" t="s">
        <v>139</v>
      </c>
      <c r="R152" s="13" t="s">
        <v>150</v>
      </c>
    </row>
    <row r="153" customFormat="false" ht="23.25" hidden="false" customHeight="true" outlineLevel="0" collapsed="false">
      <c r="A153" s="13" t="n">
        <v>152</v>
      </c>
      <c r="B153" s="11" t="s">
        <v>537</v>
      </c>
      <c r="C153" s="11" t="s">
        <v>430</v>
      </c>
      <c r="D153" s="12" t="s">
        <v>431</v>
      </c>
      <c r="E153" s="13" t="n">
        <v>3</v>
      </c>
      <c r="F153" s="11" t="s">
        <v>160</v>
      </c>
      <c r="G153" s="11" t="s">
        <v>161</v>
      </c>
      <c r="H153" s="13" t="s">
        <v>162</v>
      </c>
      <c r="I153" s="12" t="s">
        <v>538</v>
      </c>
      <c r="J153" s="13" t="s">
        <v>141</v>
      </c>
      <c r="K153" s="13" t="s">
        <v>175</v>
      </c>
      <c r="L153" s="13" t="n">
        <f aca="false">IF(K153="Cited",1,0)</f>
        <v>1</v>
      </c>
      <c r="M153" s="13" t="n">
        <f aca="false">IF(OR(K153="Cited",K153="Mentioned"),1,0)</f>
        <v>1</v>
      </c>
      <c r="N153" s="11" t="s">
        <v>541</v>
      </c>
      <c r="O153" s="12" t="s">
        <v>542</v>
      </c>
      <c r="P153" s="11" t="s">
        <v>543</v>
      </c>
      <c r="Q153" s="12" t="s">
        <v>145</v>
      </c>
      <c r="R153" s="13" t="s">
        <v>140</v>
      </c>
    </row>
    <row r="154" customFormat="false" ht="23.25" hidden="false" customHeight="true" outlineLevel="0" collapsed="false">
      <c r="A154" s="13" t="n">
        <v>153</v>
      </c>
      <c r="B154" s="11" t="s">
        <v>537</v>
      </c>
      <c r="C154" s="11" t="s">
        <v>430</v>
      </c>
      <c r="D154" s="12" t="s">
        <v>431</v>
      </c>
      <c r="E154" s="13" t="n">
        <v>3</v>
      </c>
      <c r="F154" s="11" t="s">
        <v>160</v>
      </c>
      <c r="G154" s="11" t="s">
        <v>161</v>
      </c>
      <c r="H154" s="13" t="s">
        <v>162</v>
      </c>
      <c r="I154" s="12" t="s">
        <v>538</v>
      </c>
      <c r="J154" s="13" t="s">
        <v>146</v>
      </c>
      <c r="K154" s="13" t="s">
        <v>164</v>
      </c>
      <c r="L154" s="13" t="n">
        <f aca="false">IF(K154="Cited",1,0)</f>
        <v>0</v>
      </c>
      <c r="M154" s="13" t="n">
        <f aca="false">IF(OR(K154="Cited",K154="Mentioned"),1,0)</f>
        <v>1</v>
      </c>
      <c r="N154" s="11" t="s">
        <v>544</v>
      </c>
      <c r="O154" s="12" t="s">
        <v>545</v>
      </c>
      <c r="P154" s="11"/>
      <c r="Q154" s="12" t="s">
        <v>306</v>
      </c>
      <c r="R154" s="13" t="s">
        <v>150</v>
      </c>
    </row>
    <row r="155" customFormat="false" ht="23.25" hidden="false" customHeight="true" outlineLevel="0" collapsed="false">
      <c r="A155" s="13" t="n">
        <v>154</v>
      </c>
      <c r="B155" s="11" t="s">
        <v>537</v>
      </c>
      <c r="C155" s="11" t="s">
        <v>430</v>
      </c>
      <c r="D155" s="12" t="s">
        <v>431</v>
      </c>
      <c r="E155" s="13" t="n">
        <v>4</v>
      </c>
      <c r="F155" s="11" t="s">
        <v>160</v>
      </c>
      <c r="G155" s="11" t="s">
        <v>173</v>
      </c>
      <c r="H155" s="13" t="s">
        <v>162</v>
      </c>
      <c r="I155" s="12" t="s">
        <v>546</v>
      </c>
      <c r="J155" s="13" t="s">
        <v>135</v>
      </c>
      <c r="K155" s="13" t="s">
        <v>175</v>
      </c>
      <c r="L155" s="13" t="n">
        <f aca="false">IF(K155="Cited",1,0)</f>
        <v>1</v>
      </c>
      <c r="M155" s="13" t="n">
        <f aca="false">IF(OR(K155="Cited",K155="Mentioned"),1,0)</f>
        <v>1</v>
      </c>
      <c r="N155" s="11" t="s">
        <v>547</v>
      </c>
      <c r="O155" s="12" t="s">
        <v>548</v>
      </c>
      <c r="P155" s="11"/>
      <c r="Q155" s="12" t="s">
        <v>139</v>
      </c>
      <c r="R155" s="13" t="s">
        <v>150</v>
      </c>
    </row>
    <row r="156" customFormat="false" ht="23.25" hidden="false" customHeight="true" outlineLevel="0" collapsed="false">
      <c r="A156" s="13" t="n">
        <v>155</v>
      </c>
      <c r="B156" s="11" t="s">
        <v>537</v>
      </c>
      <c r="C156" s="11" t="s">
        <v>430</v>
      </c>
      <c r="D156" s="12" t="s">
        <v>431</v>
      </c>
      <c r="E156" s="13" t="n">
        <v>4</v>
      </c>
      <c r="F156" s="11" t="s">
        <v>160</v>
      </c>
      <c r="G156" s="11" t="s">
        <v>173</v>
      </c>
      <c r="H156" s="13" t="s">
        <v>162</v>
      </c>
      <c r="I156" s="12" t="s">
        <v>546</v>
      </c>
      <c r="J156" s="13" t="s">
        <v>141</v>
      </c>
      <c r="K156" s="13" t="s">
        <v>175</v>
      </c>
      <c r="L156" s="13" t="n">
        <f aca="false">IF(K156="Cited",1,0)</f>
        <v>1</v>
      </c>
      <c r="M156" s="13" t="n">
        <f aca="false">IF(OR(K156="Cited",K156="Mentioned"),1,0)</f>
        <v>1</v>
      </c>
      <c r="N156" s="11" t="s">
        <v>549</v>
      </c>
      <c r="O156" s="12" t="s">
        <v>550</v>
      </c>
      <c r="P156" s="11" t="s">
        <v>551</v>
      </c>
      <c r="Q156" s="12" t="s">
        <v>145</v>
      </c>
      <c r="R156" s="13" t="s">
        <v>140</v>
      </c>
    </row>
    <row r="157" customFormat="false" ht="23.25" hidden="false" customHeight="true" outlineLevel="0" collapsed="false">
      <c r="A157" s="13" t="n">
        <v>156</v>
      </c>
      <c r="B157" s="11" t="s">
        <v>537</v>
      </c>
      <c r="C157" s="11" t="s">
        <v>430</v>
      </c>
      <c r="D157" s="12" t="s">
        <v>431</v>
      </c>
      <c r="E157" s="13" t="n">
        <v>4</v>
      </c>
      <c r="F157" s="11" t="s">
        <v>160</v>
      </c>
      <c r="G157" s="11" t="s">
        <v>173</v>
      </c>
      <c r="H157" s="13" t="s">
        <v>162</v>
      </c>
      <c r="I157" s="12" t="s">
        <v>546</v>
      </c>
      <c r="J157" s="13" t="s">
        <v>146</v>
      </c>
      <c r="K157" s="13" t="s">
        <v>175</v>
      </c>
      <c r="L157" s="13" t="n">
        <f aca="false">IF(K157="Cited",1,0)</f>
        <v>1</v>
      </c>
      <c r="M157" s="13" t="n">
        <f aca="false">IF(OR(K157="Cited",K157="Mentioned"),1,0)</f>
        <v>1</v>
      </c>
      <c r="N157" s="11" t="s">
        <v>552</v>
      </c>
      <c r="O157" s="12" t="s">
        <v>553</v>
      </c>
      <c r="P157" s="11"/>
      <c r="Q157" s="12" t="s">
        <v>306</v>
      </c>
      <c r="R157" s="13" t="s">
        <v>150</v>
      </c>
    </row>
    <row r="158" customFormat="false" ht="23.25" hidden="false" customHeight="true" outlineLevel="0" collapsed="false">
      <c r="A158" s="13" t="n">
        <v>157</v>
      </c>
      <c r="B158" s="11" t="s">
        <v>537</v>
      </c>
      <c r="C158" s="11" t="s">
        <v>430</v>
      </c>
      <c r="D158" s="12" t="s">
        <v>431</v>
      </c>
      <c r="E158" s="13" t="n">
        <v>5</v>
      </c>
      <c r="F158" s="11" t="s">
        <v>184</v>
      </c>
      <c r="G158" s="11" t="s">
        <v>173</v>
      </c>
      <c r="H158" s="13" t="s">
        <v>162</v>
      </c>
      <c r="I158" s="12" t="s">
        <v>554</v>
      </c>
      <c r="J158" s="13" t="s">
        <v>135</v>
      </c>
      <c r="K158" s="13" t="s">
        <v>175</v>
      </c>
      <c r="L158" s="13" t="n">
        <f aca="false">IF(K158="Cited",1,0)</f>
        <v>1</v>
      </c>
      <c r="M158" s="13" t="n">
        <f aca="false">IF(OR(K158="Cited",K158="Mentioned"),1,0)</f>
        <v>1</v>
      </c>
      <c r="N158" s="11" t="s">
        <v>555</v>
      </c>
      <c r="O158" s="12" t="s">
        <v>556</v>
      </c>
      <c r="P158" s="11"/>
      <c r="Q158" s="12" t="s">
        <v>139</v>
      </c>
      <c r="R158" s="13" t="s">
        <v>150</v>
      </c>
    </row>
    <row r="159" customFormat="false" ht="23.25" hidden="false" customHeight="true" outlineLevel="0" collapsed="false">
      <c r="A159" s="13" t="n">
        <v>158</v>
      </c>
      <c r="B159" s="11" t="s">
        <v>537</v>
      </c>
      <c r="C159" s="11" t="s">
        <v>430</v>
      </c>
      <c r="D159" s="12" t="s">
        <v>431</v>
      </c>
      <c r="E159" s="13" t="n">
        <v>5</v>
      </c>
      <c r="F159" s="11" t="s">
        <v>184</v>
      </c>
      <c r="G159" s="11" t="s">
        <v>173</v>
      </c>
      <c r="H159" s="13" t="s">
        <v>162</v>
      </c>
      <c r="I159" s="12" t="s">
        <v>554</v>
      </c>
      <c r="J159" s="13" t="s">
        <v>141</v>
      </c>
      <c r="K159" s="13" t="s">
        <v>175</v>
      </c>
      <c r="L159" s="13" t="n">
        <f aca="false">IF(K159="Cited",1,0)</f>
        <v>1</v>
      </c>
      <c r="M159" s="13" t="n">
        <f aca="false">IF(OR(K159="Cited",K159="Mentioned"),1,0)</f>
        <v>1</v>
      </c>
      <c r="N159" s="11" t="s">
        <v>557</v>
      </c>
      <c r="O159" s="12" t="s">
        <v>558</v>
      </c>
      <c r="P159" s="11" t="s">
        <v>559</v>
      </c>
      <c r="Q159" s="12" t="s">
        <v>145</v>
      </c>
      <c r="R159" s="13" t="s">
        <v>140</v>
      </c>
    </row>
    <row r="160" customFormat="false" ht="23.25" hidden="false" customHeight="true" outlineLevel="0" collapsed="false">
      <c r="A160" s="13" t="n">
        <v>159</v>
      </c>
      <c r="B160" s="11" t="s">
        <v>537</v>
      </c>
      <c r="C160" s="11" t="s">
        <v>430</v>
      </c>
      <c r="D160" s="12" t="s">
        <v>431</v>
      </c>
      <c r="E160" s="13" t="n">
        <v>5</v>
      </c>
      <c r="F160" s="11" t="s">
        <v>184</v>
      </c>
      <c r="G160" s="11" t="s">
        <v>173</v>
      </c>
      <c r="H160" s="13" t="s">
        <v>162</v>
      </c>
      <c r="I160" s="12" t="s">
        <v>554</v>
      </c>
      <c r="J160" s="13" t="s">
        <v>146</v>
      </c>
      <c r="K160" s="13" t="s">
        <v>175</v>
      </c>
      <c r="L160" s="13" t="n">
        <f aca="false">IF(K160="Cited",1,0)</f>
        <v>1</v>
      </c>
      <c r="M160" s="13" t="n">
        <f aca="false">IF(OR(K160="Cited",K160="Mentioned"),1,0)</f>
        <v>1</v>
      </c>
      <c r="N160" s="11" t="s">
        <v>560</v>
      </c>
      <c r="O160" s="12" t="s">
        <v>561</v>
      </c>
      <c r="P160" s="11"/>
      <c r="Q160" s="12" t="s">
        <v>306</v>
      </c>
      <c r="R160" s="13" t="s">
        <v>150</v>
      </c>
    </row>
    <row r="161" customFormat="false" ht="23.25" hidden="false" customHeight="true" outlineLevel="0" collapsed="false">
      <c r="A161" s="13" t="n">
        <v>160</v>
      </c>
      <c r="B161" s="11" t="s">
        <v>537</v>
      </c>
      <c r="C161" s="11" t="s">
        <v>430</v>
      </c>
      <c r="D161" s="12" t="s">
        <v>431</v>
      </c>
      <c r="E161" s="13" t="n">
        <v>6</v>
      </c>
      <c r="F161" s="11" t="s">
        <v>184</v>
      </c>
      <c r="G161" s="11" t="s">
        <v>173</v>
      </c>
      <c r="H161" s="13" t="s">
        <v>162</v>
      </c>
      <c r="I161" s="12" t="s">
        <v>562</v>
      </c>
      <c r="J161" s="13" t="s">
        <v>135</v>
      </c>
      <c r="K161" s="13" t="s">
        <v>175</v>
      </c>
      <c r="L161" s="13" t="n">
        <f aca="false">IF(K161="Cited",1,0)</f>
        <v>1</v>
      </c>
      <c r="M161" s="13" t="n">
        <f aca="false">IF(OR(K161="Cited",K161="Mentioned"),1,0)</f>
        <v>1</v>
      </c>
      <c r="N161" s="11" t="s">
        <v>563</v>
      </c>
      <c r="O161" s="12" t="s">
        <v>564</v>
      </c>
      <c r="P161" s="11"/>
      <c r="Q161" s="12" t="s">
        <v>139</v>
      </c>
      <c r="R161" s="13" t="s">
        <v>150</v>
      </c>
    </row>
    <row r="162" customFormat="false" ht="23.25" hidden="false" customHeight="true" outlineLevel="0" collapsed="false">
      <c r="A162" s="13" t="n">
        <v>161</v>
      </c>
      <c r="B162" s="11" t="s">
        <v>537</v>
      </c>
      <c r="C162" s="11" t="s">
        <v>430</v>
      </c>
      <c r="D162" s="12" t="s">
        <v>431</v>
      </c>
      <c r="E162" s="13" t="n">
        <v>6</v>
      </c>
      <c r="F162" s="11" t="s">
        <v>184</v>
      </c>
      <c r="G162" s="11" t="s">
        <v>173</v>
      </c>
      <c r="H162" s="13" t="s">
        <v>162</v>
      </c>
      <c r="I162" s="12" t="s">
        <v>562</v>
      </c>
      <c r="J162" s="13" t="s">
        <v>141</v>
      </c>
      <c r="K162" s="13" t="s">
        <v>175</v>
      </c>
      <c r="L162" s="13" t="n">
        <f aca="false">IF(K162="Cited",1,0)</f>
        <v>1</v>
      </c>
      <c r="M162" s="13" t="n">
        <f aca="false">IF(OR(K162="Cited",K162="Mentioned"),1,0)</f>
        <v>1</v>
      </c>
      <c r="N162" s="11" t="s">
        <v>565</v>
      </c>
      <c r="O162" s="12" t="s">
        <v>566</v>
      </c>
      <c r="P162" s="11" t="s">
        <v>567</v>
      </c>
      <c r="Q162" s="12" t="s">
        <v>145</v>
      </c>
      <c r="R162" s="13" t="s">
        <v>140</v>
      </c>
    </row>
    <row r="163" customFormat="false" ht="23.25" hidden="false" customHeight="true" outlineLevel="0" collapsed="false">
      <c r="A163" s="13" t="n">
        <v>162</v>
      </c>
      <c r="B163" s="11" t="s">
        <v>537</v>
      </c>
      <c r="C163" s="11" t="s">
        <v>430</v>
      </c>
      <c r="D163" s="12" t="s">
        <v>431</v>
      </c>
      <c r="E163" s="13" t="n">
        <v>6</v>
      </c>
      <c r="F163" s="11" t="s">
        <v>184</v>
      </c>
      <c r="G163" s="11" t="s">
        <v>173</v>
      </c>
      <c r="H163" s="13" t="s">
        <v>162</v>
      </c>
      <c r="I163" s="12" t="s">
        <v>562</v>
      </c>
      <c r="J163" s="13" t="s">
        <v>146</v>
      </c>
      <c r="K163" s="13" t="s">
        <v>175</v>
      </c>
      <c r="L163" s="13" t="n">
        <f aca="false">IF(K163="Cited",1,0)</f>
        <v>1</v>
      </c>
      <c r="M163" s="13" t="n">
        <f aca="false">IF(OR(K163="Cited",K163="Mentioned"),1,0)</f>
        <v>1</v>
      </c>
      <c r="N163" s="11" t="s">
        <v>568</v>
      </c>
      <c r="O163" s="12" t="s">
        <v>569</v>
      </c>
      <c r="P163" s="11"/>
      <c r="Q163" s="12" t="s">
        <v>306</v>
      </c>
      <c r="R163" s="13" t="s">
        <v>150</v>
      </c>
    </row>
    <row r="164" customFormat="false" ht="23.25" hidden="false" customHeight="true" outlineLevel="0" collapsed="false">
      <c r="A164" s="13" t="n">
        <v>163</v>
      </c>
      <c r="B164" s="11" t="s">
        <v>537</v>
      </c>
      <c r="C164" s="11" t="s">
        <v>430</v>
      </c>
      <c r="D164" s="12" t="s">
        <v>431</v>
      </c>
      <c r="E164" s="13" t="n">
        <v>7</v>
      </c>
      <c r="F164" s="11" t="s">
        <v>203</v>
      </c>
      <c r="G164" s="11" t="s">
        <v>173</v>
      </c>
      <c r="H164" s="13" t="s">
        <v>162</v>
      </c>
      <c r="I164" s="12" t="s">
        <v>570</v>
      </c>
      <c r="J164" s="13" t="s">
        <v>135</v>
      </c>
      <c r="K164" s="13" t="s">
        <v>175</v>
      </c>
      <c r="L164" s="13" t="n">
        <f aca="false">IF(K164="Cited",1,0)</f>
        <v>1</v>
      </c>
      <c r="M164" s="13" t="n">
        <f aca="false">IF(OR(K164="Cited",K164="Mentioned"),1,0)</f>
        <v>1</v>
      </c>
      <c r="N164" s="11" t="s">
        <v>571</v>
      </c>
      <c r="O164" s="12" t="s">
        <v>572</v>
      </c>
      <c r="P164" s="11"/>
      <c r="Q164" s="12" t="s">
        <v>139</v>
      </c>
      <c r="R164" s="13" t="s">
        <v>150</v>
      </c>
    </row>
    <row r="165" customFormat="false" ht="23.25" hidden="false" customHeight="true" outlineLevel="0" collapsed="false">
      <c r="A165" s="13" t="n">
        <v>164</v>
      </c>
      <c r="B165" s="11" t="s">
        <v>537</v>
      </c>
      <c r="C165" s="11" t="s">
        <v>430</v>
      </c>
      <c r="D165" s="12" t="s">
        <v>431</v>
      </c>
      <c r="E165" s="13" t="n">
        <v>7</v>
      </c>
      <c r="F165" s="11" t="s">
        <v>203</v>
      </c>
      <c r="G165" s="11" t="s">
        <v>173</v>
      </c>
      <c r="H165" s="13" t="s">
        <v>162</v>
      </c>
      <c r="I165" s="12" t="s">
        <v>570</v>
      </c>
      <c r="J165" s="13" t="s">
        <v>141</v>
      </c>
      <c r="K165" s="13" t="s">
        <v>175</v>
      </c>
      <c r="L165" s="13" t="n">
        <f aca="false">IF(K165="Cited",1,0)</f>
        <v>1</v>
      </c>
      <c r="M165" s="13" t="n">
        <f aca="false">IF(OR(K165="Cited",K165="Mentioned"),1,0)</f>
        <v>1</v>
      </c>
      <c r="N165" s="11" t="s">
        <v>573</v>
      </c>
      <c r="O165" s="12" t="s">
        <v>574</v>
      </c>
      <c r="P165" s="11" t="s">
        <v>575</v>
      </c>
      <c r="Q165" s="12" t="s">
        <v>145</v>
      </c>
      <c r="R165" s="13" t="s">
        <v>140</v>
      </c>
    </row>
    <row r="166" customFormat="false" ht="23.25" hidden="false" customHeight="true" outlineLevel="0" collapsed="false">
      <c r="A166" s="13" t="n">
        <v>165</v>
      </c>
      <c r="B166" s="11" t="s">
        <v>537</v>
      </c>
      <c r="C166" s="11" t="s">
        <v>430</v>
      </c>
      <c r="D166" s="12" t="s">
        <v>431</v>
      </c>
      <c r="E166" s="13" t="n">
        <v>7</v>
      </c>
      <c r="F166" s="11" t="s">
        <v>203</v>
      </c>
      <c r="G166" s="11" t="s">
        <v>173</v>
      </c>
      <c r="H166" s="13" t="s">
        <v>162</v>
      </c>
      <c r="I166" s="12" t="s">
        <v>570</v>
      </c>
      <c r="J166" s="13" t="s">
        <v>146</v>
      </c>
      <c r="K166" s="13" t="s">
        <v>175</v>
      </c>
      <c r="L166" s="13" t="n">
        <f aca="false">IF(K166="Cited",1,0)</f>
        <v>1</v>
      </c>
      <c r="M166" s="13" t="n">
        <f aca="false">IF(OR(K166="Cited",K166="Mentioned"),1,0)</f>
        <v>1</v>
      </c>
      <c r="N166" s="11" t="s">
        <v>576</v>
      </c>
      <c r="O166" s="12" t="s">
        <v>577</v>
      </c>
      <c r="P166" s="11"/>
      <c r="Q166" s="12" t="s">
        <v>306</v>
      </c>
      <c r="R166" s="13" t="s">
        <v>150</v>
      </c>
    </row>
    <row r="167" customFormat="false" ht="23.25" hidden="false" customHeight="true" outlineLevel="0" collapsed="false">
      <c r="A167" s="13" t="n">
        <v>166</v>
      </c>
      <c r="B167" s="11" t="s">
        <v>537</v>
      </c>
      <c r="C167" s="11" t="s">
        <v>430</v>
      </c>
      <c r="D167" s="12" t="s">
        <v>431</v>
      </c>
      <c r="E167" s="13" t="n">
        <v>8</v>
      </c>
      <c r="F167" s="11" t="s">
        <v>203</v>
      </c>
      <c r="G167" s="11" t="s">
        <v>132</v>
      </c>
      <c r="H167" s="13" t="s">
        <v>133</v>
      </c>
      <c r="I167" s="12" t="s">
        <v>488</v>
      </c>
      <c r="J167" s="13" t="s">
        <v>135</v>
      </c>
      <c r="K167" s="13" t="s">
        <v>136</v>
      </c>
      <c r="L167" s="13" t="n">
        <f aca="false">IF(K167="Cited",1,0)</f>
        <v>0</v>
      </c>
      <c r="M167" s="13" t="n">
        <f aca="false">IF(OR(K167="Cited",K167="Mentioned"),1,0)</f>
        <v>0</v>
      </c>
      <c r="N167" s="11" t="s">
        <v>489</v>
      </c>
      <c r="O167" s="12" t="s">
        <v>490</v>
      </c>
      <c r="P167" s="11"/>
      <c r="Q167" s="12" t="s">
        <v>139</v>
      </c>
      <c r="R167" s="13" t="s">
        <v>150</v>
      </c>
    </row>
    <row r="168" customFormat="false" ht="23.25" hidden="false" customHeight="true" outlineLevel="0" collapsed="false">
      <c r="A168" s="13" t="n">
        <v>167</v>
      </c>
      <c r="B168" s="11" t="s">
        <v>537</v>
      </c>
      <c r="C168" s="11" t="s">
        <v>430</v>
      </c>
      <c r="D168" s="12" t="s">
        <v>431</v>
      </c>
      <c r="E168" s="13" t="n">
        <v>8</v>
      </c>
      <c r="F168" s="11" t="s">
        <v>203</v>
      </c>
      <c r="G168" s="11" t="s">
        <v>132</v>
      </c>
      <c r="H168" s="13" t="s">
        <v>133</v>
      </c>
      <c r="I168" s="12" t="s">
        <v>488</v>
      </c>
      <c r="J168" s="13" t="s">
        <v>141</v>
      </c>
      <c r="K168" s="13" t="s">
        <v>136</v>
      </c>
      <c r="L168" s="13" t="n">
        <f aca="false">IF(K168="Cited",1,0)</f>
        <v>0</v>
      </c>
      <c r="M168" s="13" t="n">
        <f aca="false">IF(OR(K168="Cited",K168="Mentioned"),1,0)</f>
        <v>0</v>
      </c>
      <c r="N168" s="11" t="s">
        <v>491</v>
      </c>
      <c r="O168" s="12" t="s">
        <v>492</v>
      </c>
      <c r="P168" s="11" t="s">
        <v>493</v>
      </c>
      <c r="Q168" s="12" t="s">
        <v>145</v>
      </c>
      <c r="R168" s="13" t="s">
        <v>140</v>
      </c>
    </row>
    <row r="169" customFormat="false" ht="23.25" hidden="false" customHeight="true" outlineLevel="0" collapsed="false">
      <c r="A169" s="13" t="n">
        <v>168</v>
      </c>
      <c r="B169" s="11" t="s">
        <v>537</v>
      </c>
      <c r="C169" s="11" t="s">
        <v>430</v>
      </c>
      <c r="D169" s="12" t="s">
        <v>431</v>
      </c>
      <c r="E169" s="13" t="n">
        <v>8</v>
      </c>
      <c r="F169" s="11" t="s">
        <v>203</v>
      </c>
      <c r="G169" s="11" t="s">
        <v>132</v>
      </c>
      <c r="H169" s="13" t="s">
        <v>133</v>
      </c>
      <c r="I169" s="12" t="s">
        <v>488</v>
      </c>
      <c r="J169" s="13" t="s">
        <v>146</v>
      </c>
      <c r="K169" s="13" t="s">
        <v>136</v>
      </c>
      <c r="L169" s="13" t="n">
        <f aca="false">IF(K169="Cited",1,0)</f>
        <v>0</v>
      </c>
      <c r="M169" s="13" t="n">
        <f aca="false">IF(OR(K169="Cited",K169="Mentioned"),1,0)</f>
        <v>0</v>
      </c>
      <c r="N169" s="11" t="s">
        <v>494</v>
      </c>
      <c r="O169" s="12" t="s">
        <v>495</v>
      </c>
      <c r="P169" s="11"/>
      <c r="Q169" s="12" t="s">
        <v>306</v>
      </c>
      <c r="R169" s="13" t="s">
        <v>150</v>
      </c>
    </row>
    <row r="170" customFormat="false" ht="23.25" hidden="false" customHeight="true" outlineLevel="0" collapsed="false">
      <c r="A170" s="13" t="n">
        <v>169</v>
      </c>
      <c r="B170" s="11" t="s">
        <v>578</v>
      </c>
      <c r="C170" s="11" t="s">
        <v>430</v>
      </c>
      <c r="D170" s="12" t="s">
        <v>431</v>
      </c>
      <c r="E170" s="13" t="n">
        <v>1</v>
      </c>
      <c r="F170" s="11" t="s">
        <v>131</v>
      </c>
      <c r="G170" s="11" t="s">
        <v>132</v>
      </c>
      <c r="H170" s="13" t="s">
        <v>133</v>
      </c>
      <c r="I170" s="12" t="s">
        <v>432</v>
      </c>
      <c r="J170" s="13" t="s">
        <v>135</v>
      </c>
      <c r="K170" s="13" t="s">
        <v>136</v>
      </c>
      <c r="L170" s="13" t="n">
        <f aca="false">IF(K170="Cited",1,0)</f>
        <v>0</v>
      </c>
      <c r="M170" s="13" t="n">
        <f aca="false">IF(OR(K170="Cited",K170="Mentioned"),1,0)</f>
        <v>0</v>
      </c>
      <c r="N170" s="11" t="s">
        <v>433</v>
      </c>
      <c r="O170" s="12" t="s">
        <v>434</v>
      </c>
      <c r="P170" s="11"/>
      <c r="Q170" s="12" t="s">
        <v>139</v>
      </c>
      <c r="R170" s="13" t="s">
        <v>150</v>
      </c>
    </row>
    <row r="171" customFormat="false" ht="23.25" hidden="false" customHeight="true" outlineLevel="0" collapsed="false">
      <c r="A171" s="13" t="n">
        <v>170</v>
      </c>
      <c r="B171" s="11" t="s">
        <v>578</v>
      </c>
      <c r="C171" s="11" t="s">
        <v>430</v>
      </c>
      <c r="D171" s="12" t="s">
        <v>431</v>
      </c>
      <c r="E171" s="13" t="n">
        <v>1</v>
      </c>
      <c r="F171" s="11" t="s">
        <v>131</v>
      </c>
      <c r="G171" s="11" t="s">
        <v>132</v>
      </c>
      <c r="H171" s="13" t="s">
        <v>133</v>
      </c>
      <c r="I171" s="12" t="s">
        <v>432</v>
      </c>
      <c r="J171" s="13" t="s">
        <v>141</v>
      </c>
      <c r="K171" s="13" t="s">
        <v>136</v>
      </c>
      <c r="L171" s="13" t="n">
        <f aca="false">IF(K171="Cited",1,0)</f>
        <v>0</v>
      </c>
      <c r="M171" s="13" t="n">
        <f aca="false">IF(OR(K171="Cited",K171="Mentioned"),1,0)</f>
        <v>0</v>
      </c>
      <c r="N171" s="11" t="s">
        <v>435</v>
      </c>
      <c r="O171" s="12" t="s">
        <v>436</v>
      </c>
      <c r="P171" s="11" t="s">
        <v>437</v>
      </c>
      <c r="Q171" s="12" t="s">
        <v>145</v>
      </c>
      <c r="R171" s="13" t="s">
        <v>140</v>
      </c>
    </row>
    <row r="172" customFormat="false" ht="23.25" hidden="false" customHeight="true" outlineLevel="0" collapsed="false">
      <c r="A172" s="13" t="n">
        <v>171</v>
      </c>
      <c r="B172" s="11" t="s">
        <v>578</v>
      </c>
      <c r="C172" s="11" t="s">
        <v>430</v>
      </c>
      <c r="D172" s="12" t="s">
        <v>431</v>
      </c>
      <c r="E172" s="13" t="n">
        <v>1</v>
      </c>
      <c r="F172" s="11" t="s">
        <v>131</v>
      </c>
      <c r="G172" s="11" t="s">
        <v>132</v>
      </c>
      <c r="H172" s="13" t="s">
        <v>133</v>
      </c>
      <c r="I172" s="12" t="s">
        <v>432</v>
      </c>
      <c r="J172" s="13" t="s">
        <v>146</v>
      </c>
      <c r="K172" s="13" t="s">
        <v>136</v>
      </c>
      <c r="L172" s="13" t="n">
        <f aca="false">IF(K172="Cited",1,0)</f>
        <v>0</v>
      </c>
      <c r="M172" s="13" t="n">
        <f aca="false">IF(OR(K172="Cited",K172="Mentioned"),1,0)</f>
        <v>0</v>
      </c>
      <c r="N172" s="11" t="s">
        <v>438</v>
      </c>
      <c r="O172" s="12" t="s">
        <v>439</v>
      </c>
      <c r="P172" s="11"/>
      <c r="Q172" s="12" t="s">
        <v>306</v>
      </c>
      <c r="R172" s="13" t="s">
        <v>150</v>
      </c>
    </row>
    <row r="173" customFormat="false" ht="23.25" hidden="false" customHeight="true" outlineLevel="0" collapsed="false">
      <c r="A173" s="13" t="n">
        <v>172</v>
      </c>
      <c r="B173" s="11" t="s">
        <v>578</v>
      </c>
      <c r="C173" s="11" t="s">
        <v>430</v>
      </c>
      <c r="D173" s="12" t="s">
        <v>431</v>
      </c>
      <c r="E173" s="13" t="n">
        <v>2</v>
      </c>
      <c r="F173" s="11" t="s">
        <v>131</v>
      </c>
      <c r="G173" s="11" t="s">
        <v>132</v>
      </c>
      <c r="H173" s="13" t="s">
        <v>133</v>
      </c>
      <c r="I173" s="12" t="s">
        <v>440</v>
      </c>
      <c r="J173" s="13" t="s">
        <v>135</v>
      </c>
      <c r="K173" s="13" t="s">
        <v>136</v>
      </c>
      <c r="L173" s="13" t="n">
        <f aca="false">IF(K173="Cited",1,0)</f>
        <v>0</v>
      </c>
      <c r="M173" s="13" t="n">
        <f aca="false">IF(OR(K173="Cited",K173="Mentioned"),1,0)</f>
        <v>0</v>
      </c>
      <c r="N173" s="11" t="s">
        <v>441</v>
      </c>
      <c r="O173" s="12" t="s">
        <v>442</v>
      </c>
      <c r="P173" s="11"/>
      <c r="Q173" s="12" t="s">
        <v>139</v>
      </c>
      <c r="R173" s="13" t="s">
        <v>150</v>
      </c>
    </row>
    <row r="174" customFormat="false" ht="23.25" hidden="false" customHeight="true" outlineLevel="0" collapsed="false">
      <c r="A174" s="13" t="n">
        <v>173</v>
      </c>
      <c r="B174" s="11" t="s">
        <v>578</v>
      </c>
      <c r="C174" s="11" t="s">
        <v>430</v>
      </c>
      <c r="D174" s="12" t="s">
        <v>431</v>
      </c>
      <c r="E174" s="13" t="n">
        <v>2</v>
      </c>
      <c r="F174" s="11" t="s">
        <v>131</v>
      </c>
      <c r="G174" s="11" t="s">
        <v>132</v>
      </c>
      <c r="H174" s="13" t="s">
        <v>133</v>
      </c>
      <c r="I174" s="12" t="s">
        <v>440</v>
      </c>
      <c r="J174" s="13" t="s">
        <v>141</v>
      </c>
      <c r="K174" s="13" t="s">
        <v>136</v>
      </c>
      <c r="L174" s="13" t="n">
        <f aca="false">IF(K174="Cited",1,0)</f>
        <v>0</v>
      </c>
      <c r="M174" s="13" t="n">
        <f aca="false">IF(OR(K174="Cited",K174="Mentioned"),1,0)</f>
        <v>0</v>
      </c>
      <c r="N174" s="11" t="s">
        <v>443</v>
      </c>
      <c r="O174" s="12" t="s">
        <v>444</v>
      </c>
      <c r="P174" s="11" t="s">
        <v>445</v>
      </c>
      <c r="Q174" s="12" t="s">
        <v>145</v>
      </c>
      <c r="R174" s="13" t="s">
        <v>140</v>
      </c>
    </row>
    <row r="175" customFormat="false" ht="23.25" hidden="false" customHeight="true" outlineLevel="0" collapsed="false">
      <c r="A175" s="13" t="n">
        <v>174</v>
      </c>
      <c r="B175" s="11" t="s">
        <v>578</v>
      </c>
      <c r="C175" s="11" t="s">
        <v>430</v>
      </c>
      <c r="D175" s="12" t="s">
        <v>431</v>
      </c>
      <c r="E175" s="13" t="n">
        <v>2</v>
      </c>
      <c r="F175" s="11" t="s">
        <v>131</v>
      </c>
      <c r="G175" s="11" t="s">
        <v>132</v>
      </c>
      <c r="H175" s="13" t="s">
        <v>133</v>
      </c>
      <c r="I175" s="12" t="s">
        <v>440</v>
      </c>
      <c r="J175" s="13" t="s">
        <v>146</v>
      </c>
      <c r="K175" s="13" t="s">
        <v>136</v>
      </c>
      <c r="L175" s="13" t="n">
        <f aca="false">IF(K175="Cited",1,0)</f>
        <v>0</v>
      </c>
      <c r="M175" s="13" t="n">
        <f aca="false">IF(OR(K175="Cited",K175="Mentioned"),1,0)</f>
        <v>0</v>
      </c>
      <c r="N175" s="11" t="s">
        <v>446</v>
      </c>
      <c r="O175" s="12" t="s">
        <v>447</v>
      </c>
      <c r="P175" s="11"/>
      <c r="Q175" s="12" t="s">
        <v>306</v>
      </c>
      <c r="R175" s="13" t="s">
        <v>150</v>
      </c>
    </row>
    <row r="176" customFormat="false" ht="23.25" hidden="false" customHeight="true" outlineLevel="0" collapsed="false">
      <c r="A176" s="13" t="n">
        <v>175</v>
      </c>
      <c r="B176" s="11" t="s">
        <v>578</v>
      </c>
      <c r="C176" s="11" t="s">
        <v>430</v>
      </c>
      <c r="D176" s="12" t="s">
        <v>431</v>
      </c>
      <c r="E176" s="13" t="n">
        <v>3</v>
      </c>
      <c r="F176" s="11" t="s">
        <v>160</v>
      </c>
      <c r="G176" s="11" t="s">
        <v>161</v>
      </c>
      <c r="H176" s="13" t="s">
        <v>162</v>
      </c>
      <c r="I176" s="12" t="s">
        <v>579</v>
      </c>
      <c r="J176" s="13" t="s">
        <v>135</v>
      </c>
      <c r="K176" s="13" t="s">
        <v>175</v>
      </c>
      <c r="L176" s="13" t="n">
        <f aca="false">IF(K176="Cited",1,0)</f>
        <v>1</v>
      </c>
      <c r="M176" s="13" t="n">
        <f aca="false">IF(OR(K176="Cited",K176="Mentioned"),1,0)</f>
        <v>1</v>
      </c>
      <c r="N176" s="11" t="s">
        <v>580</v>
      </c>
      <c r="O176" s="12" t="s">
        <v>581</v>
      </c>
      <c r="P176" s="11"/>
      <c r="Q176" s="12" t="s">
        <v>139</v>
      </c>
      <c r="R176" s="13" t="s">
        <v>150</v>
      </c>
    </row>
    <row r="177" customFormat="false" ht="23.25" hidden="false" customHeight="true" outlineLevel="0" collapsed="false">
      <c r="A177" s="13" t="n">
        <v>176</v>
      </c>
      <c r="B177" s="11" t="s">
        <v>578</v>
      </c>
      <c r="C177" s="11" t="s">
        <v>430</v>
      </c>
      <c r="D177" s="12" t="s">
        <v>431</v>
      </c>
      <c r="E177" s="13" t="n">
        <v>3</v>
      </c>
      <c r="F177" s="11" t="s">
        <v>160</v>
      </c>
      <c r="G177" s="11" t="s">
        <v>161</v>
      </c>
      <c r="H177" s="13" t="s">
        <v>162</v>
      </c>
      <c r="I177" s="12" t="s">
        <v>579</v>
      </c>
      <c r="J177" s="13" t="s">
        <v>141</v>
      </c>
      <c r="K177" s="13" t="s">
        <v>175</v>
      </c>
      <c r="L177" s="13" t="n">
        <f aca="false">IF(K177="Cited",1,0)</f>
        <v>1</v>
      </c>
      <c r="M177" s="13" t="n">
        <f aca="false">IF(OR(K177="Cited",K177="Mentioned"),1,0)</f>
        <v>1</v>
      </c>
      <c r="N177" s="11" t="s">
        <v>582</v>
      </c>
      <c r="O177" s="12" t="s">
        <v>583</v>
      </c>
      <c r="P177" s="11" t="s">
        <v>584</v>
      </c>
      <c r="Q177" s="12" t="s">
        <v>145</v>
      </c>
      <c r="R177" s="13" t="s">
        <v>140</v>
      </c>
    </row>
    <row r="178" customFormat="false" ht="23.25" hidden="false" customHeight="true" outlineLevel="0" collapsed="false">
      <c r="A178" s="13" t="n">
        <v>177</v>
      </c>
      <c r="B178" s="11" t="s">
        <v>578</v>
      </c>
      <c r="C178" s="11" t="s">
        <v>430</v>
      </c>
      <c r="D178" s="12" t="s">
        <v>431</v>
      </c>
      <c r="E178" s="13" t="n">
        <v>3</v>
      </c>
      <c r="F178" s="11" t="s">
        <v>160</v>
      </c>
      <c r="G178" s="11" t="s">
        <v>161</v>
      </c>
      <c r="H178" s="13" t="s">
        <v>162</v>
      </c>
      <c r="I178" s="12" t="s">
        <v>579</v>
      </c>
      <c r="J178" s="13" t="s">
        <v>146</v>
      </c>
      <c r="K178" s="13" t="s">
        <v>175</v>
      </c>
      <c r="L178" s="13" t="n">
        <f aca="false">IF(K178="Cited",1,0)</f>
        <v>1</v>
      </c>
      <c r="M178" s="13" t="n">
        <f aca="false">IF(OR(K178="Cited",K178="Mentioned"),1,0)</f>
        <v>1</v>
      </c>
      <c r="N178" s="11" t="s">
        <v>585</v>
      </c>
      <c r="O178" s="12" t="s">
        <v>586</v>
      </c>
      <c r="P178" s="11"/>
      <c r="Q178" s="12" t="s">
        <v>306</v>
      </c>
      <c r="R178" s="13" t="s">
        <v>150</v>
      </c>
    </row>
    <row r="179" customFormat="false" ht="23.25" hidden="false" customHeight="true" outlineLevel="0" collapsed="false">
      <c r="A179" s="13" t="n">
        <v>178</v>
      </c>
      <c r="B179" s="11" t="s">
        <v>578</v>
      </c>
      <c r="C179" s="11" t="s">
        <v>430</v>
      </c>
      <c r="D179" s="12" t="s">
        <v>431</v>
      </c>
      <c r="E179" s="13" t="n">
        <v>4</v>
      </c>
      <c r="F179" s="11" t="s">
        <v>160</v>
      </c>
      <c r="G179" s="11" t="s">
        <v>173</v>
      </c>
      <c r="H179" s="13" t="s">
        <v>162</v>
      </c>
      <c r="I179" s="12" t="s">
        <v>587</v>
      </c>
      <c r="J179" s="13" t="s">
        <v>135</v>
      </c>
      <c r="K179" s="13" t="s">
        <v>175</v>
      </c>
      <c r="L179" s="13" t="n">
        <f aca="false">IF(K179="Cited",1,0)</f>
        <v>1</v>
      </c>
      <c r="M179" s="13" t="n">
        <f aca="false">IF(OR(K179="Cited",K179="Mentioned"),1,0)</f>
        <v>1</v>
      </c>
      <c r="N179" s="11" t="s">
        <v>588</v>
      </c>
      <c r="O179" s="12" t="s">
        <v>589</v>
      </c>
      <c r="P179" s="11"/>
      <c r="Q179" s="12" t="s">
        <v>139</v>
      </c>
      <c r="R179" s="13" t="s">
        <v>150</v>
      </c>
    </row>
    <row r="180" customFormat="false" ht="23.25" hidden="false" customHeight="true" outlineLevel="0" collapsed="false">
      <c r="A180" s="13" t="n">
        <v>179</v>
      </c>
      <c r="B180" s="11" t="s">
        <v>578</v>
      </c>
      <c r="C180" s="11" t="s">
        <v>430</v>
      </c>
      <c r="D180" s="12" t="s">
        <v>431</v>
      </c>
      <c r="E180" s="13" t="n">
        <v>4</v>
      </c>
      <c r="F180" s="11" t="s">
        <v>160</v>
      </c>
      <c r="G180" s="11" t="s">
        <v>173</v>
      </c>
      <c r="H180" s="13" t="s">
        <v>162</v>
      </c>
      <c r="I180" s="12" t="s">
        <v>587</v>
      </c>
      <c r="J180" s="13" t="s">
        <v>141</v>
      </c>
      <c r="K180" s="13" t="s">
        <v>175</v>
      </c>
      <c r="L180" s="13" t="n">
        <f aca="false">IF(K180="Cited",1,0)</f>
        <v>1</v>
      </c>
      <c r="M180" s="13" t="n">
        <f aca="false">IF(OR(K180="Cited",K180="Mentioned"),1,0)</f>
        <v>1</v>
      </c>
      <c r="N180" s="11" t="s">
        <v>590</v>
      </c>
      <c r="O180" s="12" t="s">
        <v>591</v>
      </c>
      <c r="P180" s="11" t="s">
        <v>592</v>
      </c>
      <c r="Q180" s="12" t="s">
        <v>145</v>
      </c>
      <c r="R180" s="13" t="s">
        <v>140</v>
      </c>
    </row>
    <row r="181" customFormat="false" ht="23.25" hidden="false" customHeight="true" outlineLevel="0" collapsed="false">
      <c r="A181" s="13" t="n">
        <v>180</v>
      </c>
      <c r="B181" s="11" t="s">
        <v>578</v>
      </c>
      <c r="C181" s="11" t="s">
        <v>430</v>
      </c>
      <c r="D181" s="12" t="s">
        <v>431</v>
      </c>
      <c r="E181" s="13" t="n">
        <v>4</v>
      </c>
      <c r="F181" s="11" t="s">
        <v>160</v>
      </c>
      <c r="G181" s="11" t="s">
        <v>173</v>
      </c>
      <c r="H181" s="13" t="s">
        <v>162</v>
      </c>
      <c r="I181" s="12" t="s">
        <v>587</v>
      </c>
      <c r="J181" s="13" t="s">
        <v>146</v>
      </c>
      <c r="K181" s="13" t="s">
        <v>175</v>
      </c>
      <c r="L181" s="13" t="n">
        <f aca="false">IF(K181="Cited",1,0)</f>
        <v>1</v>
      </c>
      <c r="M181" s="13" t="n">
        <f aca="false">IF(OR(K181="Cited",K181="Mentioned"),1,0)</f>
        <v>1</v>
      </c>
      <c r="N181" s="11" t="s">
        <v>593</v>
      </c>
      <c r="O181" s="12" t="s">
        <v>594</v>
      </c>
      <c r="P181" s="11"/>
      <c r="Q181" s="12" t="s">
        <v>306</v>
      </c>
      <c r="R181" s="13" t="s">
        <v>150</v>
      </c>
    </row>
    <row r="182" customFormat="false" ht="23.25" hidden="false" customHeight="true" outlineLevel="0" collapsed="false">
      <c r="A182" s="13" t="n">
        <v>181</v>
      </c>
      <c r="B182" s="11" t="s">
        <v>578</v>
      </c>
      <c r="C182" s="11" t="s">
        <v>430</v>
      </c>
      <c r="D182" s="12" t="s">
        <v>431</v>
      </c>
      <c r="E182" s="13" t="n">
        <v>5</v>
      </c>
      <c r="F182" s="11" t="s">
        <v>184</v>
      </c>
      <c r="G182" s="11" t="s">
        <v>173</v>
      </c>
      <c r="H182" s="13" t="s">
        <v>162</v>
      </c>
      <c r="I182" s="12" t="s">
        <v>595</v>
      </c>
      <c r="J182" s="13" t="s">
        <v>135</v>
      </c>
      <c r="K182" s="13" t="s">
        <v>175</v>
      </c>
      <c r="L182" s="13" t="n">
        <f aca="false">IF(K182="Cited",1,0)</f>
        <v>1</v>
      </c>
      <c r="M182" s="13" t="n">
        <f aca="false">IF(OR(K182="Cited",K182="Mentioned"),1,0)</f>
        <v>1</v>
      </c>
      <c r="N182" s="11" t="s">
        <v>596</v>
      </c>
      <c r="O182" s="12" t="s">
        <v>597</v>
      </c>
      <c r="P182" s="11"/>
      <c r="Q182" s="12" t="s">
        <v>139</v>
      </c>
      <c r="R182" s="13" t="s">
        <v>150</v>
      </c>
    </row>
    <row r="183" customFormat="false" ht="23.25" hidden="false" customHeight="true" outlineLevel="0" collapsed="false">
      <c r="A183" s="13" t="n">
        <v>182</v>
      </c>
      <c r="B183" s="11" t="s">
        <v>578</v>
      </c>
      <c r="C183" s="11" t="s">
        <v>430</v>
      </c>
      <c r="D183" s="12" t="s">
        <v>431</v>
      </c>
      <c r="E183" s="13" t="n">
        <v>5</v>
      </c>
      <c r="F183" s="11" t="s">
        <v>184</v>
      </c>
      <c r="G183" s="11" t="s">
        <v>173</v>
      </c>
      <c r="H183" s="13" t="s">
        <v>162</v>
      </c>
      <c r="I183" s="12" t="s">
        <v>595</v>
      </c>
      <c r="J183" s="13" t="s">
        <v>141</v>
      </c>
      <c r="K183" s="13" t="s">
        <v>175</v>
      </c>
      <c r="L183" s="13" t="n">
        <f aca="false">IF(K183="Cited",1,0)</f>
        <v>1</v>
      </c>
      <c r="M183" s="13" t="n">
        <f aca="false">IF(OR(K183="Cited",K183="Mentioned"),1,0)</f>
        <v>1</v>
      </c>
      <c r="N183" s="11" t="s">
        <v>598</v>
      </c>
      <c r="O183" s="12" t="s">
        <v>599</v>
      </c>
      <c r="P183" s="11" t="s">
        <v>600</v>
      </c>
      <c r="Q183" s="12" t="s">
        <v>145</v>
      </c>
      <c r="R183" s="13" t="s">
        <v>140</v>
      </c>
    </row>
    <row r="184" customFormat="false" ht="23.25" hidden="false" customHeight="true" outlineLevel="0" collapsed="false">
      <c r="A184" s="13" t="n">
        <v>183</v>
      </c>
      <c r="B184" s="11" t="s">
        <v>578</v>
      </c>
      <c r="C184" s="11" t="s">
        <v>430</v>
      </c>
      <c r="D184" s="12" t="s">
        <v>431</v>
      </c>
      <c r="E184" s="13" t="n">
        <v>5</v>
      </c>
      <c r="F184" s="11" t="s">
        <v>184</v>
      </c>
      <c r="G184" s="11" t="s">
        <v>173</v>
      </c>
      <c r="H184" s="13" t="s">
        <v>162</v>
      </c>
      <c r="I184" s="12" t="s">
        <v>595</v>
      </c>
      <c r="J184" s="13" t="s">
        <v>146</v>
      </c>
      <c r="K184" s="13" t="s">
        <v>175</v>
      </c>
      <c r="L184" s="13" t="n">
        <f aca="false">IF(K184="Cited",1,0)</f>
        <v>1</v>
      </c>
      <c r="M184" s="13" t="n">
        <f aca="false">IF(OR(K184="Cited",K184="Mentioned"),1,0)</f>
        <v>1</v>
      </c>
      <c r="N184" s="11" t="s">
        <v>601</v>
      </c>
      <c r="O184" s="12" t="s">
        <v>602</v>
      </c>
      <c r="P184" s="11"/>
      <c r="Q184" s="12" t="s">
        <v>306</v>
      </c>
      <c r="R184" s="13" t="s">
        <v>150</v>
      </c>
    </row>
    <row r="185" customFormat="false" ht="23.25" hidden="false" customHeight="true" outlineLevel="0" collapsed="false">
      <c r="A185" s="13" t="n">
        <v>184</v>
      </c>
      <c r="B185" s="11" t="s">
        <v>578</v>
      </c>
      <c r="C185" s="11" t="s">
        <v>430</v>
      </c>
      <c r="D185" s="12" t="s">
        <v>431</v>
      </c>
      <c r="E185" s="13" t="n">
        <v>6</v>
      </c>
      <c r="F185" s="11" t="s">
        <v>184</v>
      </c>
      <c r="G185" s="11" t="s">
        <v>173</v>
      </c>
      <c r="H185" s="13" t="s">
        <v>162</v>
      </c>
      <c r="I185" s="12" t="s">
        <v>603</v>
      </c>
      <c r="J185" s="13" t="s">
        <v>135</v>
      </c>
      <c r="K185" s="13" t="s">
        <v>175</v>
      </c>
      <c r="L185" s="13" t="n">
        <f aca="false">IF(K185="Cited",1,0)</f>
        <v>1</v>
      </c>
      <c r="M185" s="13" t="n">
        <f aca="false">IF(OR(K185="Cited",K185="Mentioned"),1,0)</f>
        <v>1</v>
      </c>
      <c r="N185" s="11" t="s">
        <v>604</v>
      </c>
      <c r="O185" s="12" t="s">
        <v>605</v>
      </c>
      <c r="P185" s="11"/>
      <c r="Q185" s="12" t="s">
        <v>139</v>
      </c>
      <c r="R185" s="13" t="s">
        <v>150</v>
      </c>
    </row>
    <row r="186" customFormat="false" ht="23.25" hidden="false" customHeight="true" outlineLevel="0" collapsed="false">
      <c r="A186" s="13" t="n">
        <v>185</v>
      </c>
      <c r="B186" s="11" t="s">
        <v>578</v>
      </c>
      <c r="C186" s="11" t="s">
        <v>430</v>
      </c>
      <c r="D186" s="12" t="s">
        <v>431</v>
      </c>
      <c r="E186" s="13" t="n">
        <v>6</v>
      </c>
      <c r="F186" s="11" t="s">
        <v>184</v>
      </c>
      <c r="G186" s="11" t="s">
        <v>173</v>
      </c>
      <c r="H186" s="13" t="s">
        <v>162</v>
      </c>
      <c r="I186" s="12" t="s">
        <v>603</v>
      </c>
      <c r="J186" s="13" t="s">
        <v>141</v>
      </c>
      <c r="K186" s="13" t="s">
        <v>175</v>
      </c>
      <c r="L186" s="13" t="n">
        <f aca="false">IF(K186="Cited",1,0)</f>
        <v>1</v>
      </c>
      <c r="M186" s="13" t="n">
        <f aca="false">IF(OR(K186="Cited",K186="Mentioned"),1,0)</f>
        <v>1</v>
      </c>
      <c r="N186" s="11" t="s">
        <v>606</v>
      </c>
      <c r="O186" s="12" t="s">
        <v>607</v>
      </c>
      <c r="P186" s="11" t="s">
        <v>608</v>
      </c>
      <c r="Q186" s="12" t="s">
        <v>145</v>
      </c>
      <c r="R186" s="13" t="s">
        <v>140</v>
      </c>
    </row>
    <row r="187" customFormat="false" ht="23.25" hidden="false" customHeight="true" outlineLevel="0" collapsed="false">
      <c r="A187" s="13" t="n">
        <v>186</v>
      </c>
      <c r="B187" s="11" t="s">
        <v>578</v>
      </c>
      <c r="C187" s="11" t="s">
        <v>430</v>
      </c>
      <c r="D187" s="12" t="s">
        <v>431</v>
      </c>
      <c r="E187" s="13" t="n">
        <v>6</v>
      </c>
      <c r="F187" s="11" t="s">
        <v>184</v>
      </c>
      <c r="G187" s="11" t="s">
        <v>173</v>
      </c>
      <c r="H187" s="13" t="s">
        <v>162</v>
      </c>
      <c r="I187" s="12" t="s">
        <v>603</v>
      </c>
      <c r="J187" s="13" t="s">
        <v>146</v>
      </c>
      <c r="K187" s="13" t="s">
        <v>175</v>
      </c>
      <c r="L187" s="13" t="n">
        <f aca="false">IF(K187="Cited",1,0)</f>
        <v>1</v>
      </c>
      <c r="M187" s="13" t="n">
        <f aca="false">IF(OR(K187="Cited",K187="Mentioned"),1,0)</f>
        <v>1</v>
      </c>
      <c r="N187" s="11" t="s">
        <v>609</v>
      </c>
      <c r="O187" s="12" t="s">
        <v>610</v>
      </c>
      <c r="P187" s="11"/>
      <c r="Q187" s="12" t="s">
        <v>306</v>
      </c>
      <c r="R187" s="13" t="s">
        <v>150</v>
      </c>
    </row>
    <row r="188" customFormat="false" ht="23.25" hidden="false" customHeight="true" outlineLevel="0" collapsed="false">
      <c r="A188" s="13" t="n">
        <v>187</v>
      </c>
      <c r="B188" s="11" t="s">
        <v>578</v>
      </c>
      <c r="C188" s="11" t="s">
        <v>430</v>
      </c>
      <c r="D188" s="12" t="s">
        <v>431</v>
      </c>
      <c r="E188" s="13" t="n">
        <v>7</v>
      </c>
      <c r="F188" s="11" t="s">
        <v>203</v>
      </c>
      <c r="G188" s="11" t="s">
        <v>173</v>
      </c>
      <c r="H188" s="13" t="s">
        <v>162</v>
      </c>
      <c r="I188" s="12" t="s">
        <v>611</v>
      </c>
      <c r="J188" s="13" t="s">
        <v>135</v>
      </c>
      <c r="K188" s="13" t="s">
        <v>175</v>
      </c>
      <c r="L188" s="13" t="n">
        <f aca="false">IF(K188="Cited",1,0)</f>
        <v>1</v>
      </c>
      <c r="M188" s="13" t="n">
        <f aca="false">IF(OR(K188="Cited",K188="Mentioned"),1,0)</f>
        <v>1</v>
      </c>
      <c r="N188" s="11" t="s">
        <v>612</v>
      </c>
      <c r="O188" s="12" t="s">
        <v>613</v>
      </c>
      <c r="P188" s="11"/>
      <c r="Q188" s="12" t="s">
        <v>139</v>
      </c>
      <c r="R188" s="13" t="s">
        <v>150</v>
      </c>
    </row>
    <row r="189" customFormat="false" ht="23.25" hidden="false" customHeight="true" outlineLevel="0" collapsed="false">
      <c r="A189" s="13" t="n">
        <v>188</v>
      </c>
      <c r="B189" s="11" t="s">
        <v>578</v>
      </c>
      <c r="C189" s="11" t="s">
        <v>430</v>
      </c>
      <c r="D189" s="12" t="s">
        <v>431</v>
      </c>
      <c r="E189" s="13" t="n">
        <v>7</v>
      </c>
      <c r="F189" s="11" t="s">
        <v>203</v>
      </c>
      <c r="G189" s="11" t="s">
        <v>173</v>
      </c>
      <c r="H189" s="13" t="s">
        <v>162</v>
      </c>
      <c r="I189" s="12" t="s">
        <v>611</v>
      </c>
      <c r="J189" s="13" t="s">
        <v>141</v>
      </c>
      <c r="K189" s="13" t="s">
        <v>175</v>
      </c>
      <c r="L189" s="13" t="n">
        <f aca="false">IF(K189="Cited",1,0)</f>
        <v>1</v>
      </c>
      <c r="M189" s="13" t="n">
        <f aca="false">IF(OR(K189="Cited",K189="Mentioned"),1,0)</f>
        <v>1</v>
      </c>
      <c r="N189" s="11" t="s">
        <v>614</v>
      </c>
      <c r="O189" s="12" t="s">
        <v>615</v>
      </c>
      <c r="P189" s="11" t="s">
        <v>616</v>
      </c>
      <c r="Q189" s="12" t="s">
        <v>145</v>
      </c>
      <c r="R189" s="13" t="s">
        <v>140</v>
      </c>
    </row>
    <row r="190" customFormat="false" ht="23.25" hidden="false" customHeight="true" outlineLevel="0" collapsed="false">
      <c r="A190" s="13" t="n">
        <v>189</v>
      </c>
      <c r="B190" s="11" t="s">
        <v>578</v>
      </c>
      <c r="C190" s="11" t="s">
        <v>430</v>
      </c>
      <c r="D190" s="12" t="s">
        <v>431</v>
      </c>
      <c r="E190" s="13" t="n">
        <v>7</v>
      </c>
      <c r="F190" s="11" t="s">
        <v>203</v>
      </c>
      <c r="G190" s="11" t="s">
        <v>173</v>
      </c>
      <c r="H190" s="13" t="s">
        <v>162</v>
      </c>
      <c r="I190" s="12" t="s">
        <v>611</v>
      </c>
      <c r="J190" s="13" t="s">
        <v>146</v>
      </c>
      <c r="K190" s="13" t="s">
        <v>175</v>
      </c>
      <c r="L190" s="13" t="n">
        <f aca="false">IF(K190="Cited",1,0)</f>
        <v>1</v>
      </c>
      <c r="M190" s="13" t="n">
        <f aca="false">IF(OR(K190="Cited",K190="Mentioned"),1,0)</f>
        <v>1</v>
      </c>
      <c r="N190" s="11" t="s">
        <v>617</v>
      </c>
      <c r="O190" s="12" t="s">
        <v>618</v>
      </c>
      <c r="P190" s="11"/>
      <c r="Q190" s="12" t="s">
        <v>306</v>
      </c>
      <c r="R190" s="13" t="s">
        <v>150</v>
      </c>
    </row>
    <row r="191" customFormat="false" ht="23.25" hidden="false" customHeight="true" outlineLevel="0" collapsed="false">
      <c r="A191" s="13" t="n">
        <v>190</v>
      </c>
      <c r="B191" s="11" t="s">
        <v>578</v>
      </c>
      <c r="C191" s="11" t="s">
        <v>430</v>
      </c>
      <c r="D191" s="12" t="s">
        <v>431</v>
      </c>
      <c r="E191" s="13" t="n">
        <v>8</v>
      </c>
      <c r="F191" s="11" t="s">
        <v>203</v>
      </c>
      <c r="G191" s="11" t="s">
        <v>132</v>
      </c>
      <c r="H191" s="13" t="s">
        <v>133</v>
      </c>
      <c r="I191" s="12" t="s">
        <v>488</v>
      </c>
      <c r="J191" s="13" t="s">
        <v>135</v>
      </c>
      <c r="K191" s="13" t="s">
        <v>136</v>
      </c>
      <c r="L191" s="13" t="n">
        <f aca="false">IF(K191="Cited",1,0)</f>
        <v>0</v>
      </c>
      <c r="M191" s="13" t="n">
        <f aca="false">IF(OR(K191="Cited",K191="Mentioned"),1,0)</f>
        <v>0</v>
      </c>
      <c r="N191" s="11" t="s">
        <v>489</v>
      </c>
      <c r="O191" s="12" t="s">
        <v>490</v>
      </c>
      <c r="P191" s="11"/>
      <c r="Q191" s="12" t="s">
        <v>139</v>
      </c>
      <c r="R191" s="13" t="s">
        <v>150</v>
      </c>
    </row>
    <row r="192" customFormat="false" ht="23.25" hidden="false" customHeight="true" outlineLevel="0" collapsed="false">
      <c r="A192" s="13" t="n">
        <v>191</v>
      </c>
      <c r="B192" s="11" t="s">
        <v>578</v>
      </c>
      <c r="C192" s="11" t="s">
        <v>430</v>
      </c>
      <c r="D192" s="12" t="s">
        <v>431</v>
      </c>
      <c r="E192" s="13" t="n">
        <v>8</v>
      </c>
      <c r="F192" s="11" t="s">
        <v>203</v>
      </c>
      <c r="G192" s="11" t="s">
        <v>132</v>
      </c>
      <c r="H192" s="13" t="s">
        <v>133</v>
      </c>
      <c r="I192" s="12" t="s">
        <v>488</v>
      </c>
      <c r="J192" s="13" t="s">
        <v>141</v>
      </c>
      <c r="K192" s="13" t="s">
        <v>136</v>
      </c>
      <c r="L192" s="13" t="n">
        <f aca="false">IF(K192="Cited",1,0)</f>
        <v>0</v>
      </c>
      <c r="M192" s="13" t="n">
        <f aca="false">IF(OR(K192="Cited",K192="Mentioned"),1,0)</f>
        <v>0</v>
      </c>
      <c r="N192" s="11" t="s">
        <v>491</v>
      </c>
      <c r="O192" s="12" t="s">
        <v>492</v>
      </c>
      <c r="P192" s="11" t="s">
        <v>493</v>
      </c>
      <c r="Q192" s="12" t="s">
        <v>145</v>
      </c>
      <c r="R192" s="13" t="s">
        <v>140</v>
      </c>
    </row>
    <row r="193" customFormat="false" ht="23.25" hidden="false" customHeight="true" outlineLevel="0" collapsed="false">
      <c r="A193" s="13" t="n">
        <v>192</v>
      </c>
      <c r="B193" s="11" t="s">
        <v>578</v>
      </c>
      <c r="C193" s="11" t="s">
        <v>430</v>
      </c>
      <c r="D193" s="12" t="s">
        <v>431</v>
      </c>
      <c r="E193" s="13" t="n">
        <v>8</v>
      </c>
      <c r="F193" s="11" t="s">
        <v>203</v>
      </c>
      <c r="G193" s="11" t="s">
        <v>132</v>
      </c>
      <c r="H193" s="13" t="s">
        <v>133</v>
      </c>
      <c r="I193" s="12" t="s">
        <v>488</v>
      </c>
      <c r="J193" s="13" t="s">
        <v>146</v>
      </c>
      <c r="K193" s="13" t="s">
        <v>136</v>
      </c>
      <c r="L193" s="13" t="n">
        <f aca="false">IF(K193="Cited",1,0)</f>
        <v>0</v>
      </c>
      <c r="M193" s="13" t="n">
        <f aca="false">IF(OR(K193="Cited",K193="Mentioned"),1,0)</f>
        <v>0</v>
      </c>
      <c r="N193" s="11" t="s">
        <v>494</v>
      </c>
      <c r="O193" s="12" t="s">
        <v>495</v>
      </c>
      <c r="P193" s="11"/>
      <c r="Q193" s="12" t="s">
        <v>306</v>
      </c>
      <c r="R193" s="13" t="s">
        <v>150</v>
      </c>
    </row>
    <row r="194" customFormat="false" ht="23.25" hidden="false" customHeight="true" outlineLevel="0" collapsed="false">
      <c r="A194" s="13" t="n">
        <v>193</v>
      </c>
      <c r="B194" s="11" t="s">
        <v>619</v>
      </c>
      <c r="C194" s="11" t="s">
        <v>430</v>
      </c>
      <c r="D194" s="12" t="s">
        <v>431</v>
      </c>
      <c r="E194" s="13" t="n">
        <v>1</v>
      </c>
      <c r="F194" s="11" t="s">
        <v>131</v>
      </c>
      <c r="G194" s="11" t="s">
        <v>132</v>
      </c>
      <c r="H194" s="13" t="s">
        <v>133</v>
      </c>
      <c r="I194" s="12" t="s">
        <v>432</v>
      </c>
      <c r="J194" s="13" t="s">
        <v>135</v>
      </c>
      <c r="K194" s="13" t="s">
        <v>136</v>
      </c>
      <c r="L194" s="13" t="n">
        <f aca="false">IF(K194="Cited",1,0)</f>
        <v>0</v>
      </c>
      <c r="M194" s="13" t="n">
        <f aca="false">IF(OR(K194="Cited",K194="Mentioned"),1,0)</f>
        <v>0</v>
      </c>
      <c r="N194" s="11" t="s">
        <v>433</v>
      </c>
      <c r="O194" s="12" t="s">
        <v>434</v>
      </c>
      <c r="P194" s="11"/>
      <c r="Q194" s="12" t="s">
        <v>139</v>
      </c>
      <c r="R194" s="13" t="s">
        <v>150</v>
      </c>
    </row>
    <row r="195" customFormat="false" ht="23.25" hidden="false" customHeight="true" outlineLevel="0" collapsed="false">
      <c r="A195" s="13" t="n">
        <v>194</v>
      </c>
      <c r="B195" s="11" t="s">
        <v>619</v>
      </c>
      <c r="C195" s="11" t="s">
        <v>430</v>
      </c>
      <c r="D195" s="12" t="s">
        <v>431</v>
      </c>
      <c r="E195" s="13" t="n">
        <v>1</v>
      </c>
      <c r="F195" s="11" t="s">
        <v>131</v>
      </c>
      <c r="G195" s="11" t="s">
        <v>132</v>
      </c>
      <c r="H195" s="13" t="s">
        <v>133</v>
      </c>
      <c r="I195" s="12" t="s">
        <v>432</v>
      </c>
      <c r="J195" s="13" t="s">
        <v>141</v>
      </c>
      <c r="K195" s="13" t="s">
        <v>136</v>
      </c>
      <c r="L195" s="13" t="n">
        <f aca="false">IF(K195="Cited",1,0)</f>
        <v>0</v>
      </c>
      <c r="M195" s="13" t="n">
        <f aca="false">IF(OR(K195="Cited",K195="Mentioned"),1,0)</f>
        <v>0</v>
      </c>
      <c r="N195" s="11" t="s">
        <v>435</v>
      </c>
      <c r="O195" s="12" t="s">
        <v>436</v>
      </c>
      <c r="P195" s="11" t="s">
        <v>437</v>
      </c>
      <c r="Q195" s="12" t="s">
        <v>145</v>
      </c>
      <c r="R195" s="13" t="s">
        <v>140</v>
      </c>
    </row>
    <row r="196" customFormat="false" ht="23.25" hidden="false" customHeight="true" outlineLevel="0" collapsed="false">
      <c r="A196" s="13" t="n">
        <v>195</v>
      </c>
      <c r="B196" s="11" t="s">
        <v>619</v>
      </c>
      <c r="C196" s="11" t="s">
        <v>430</v>
      </c>
      <c r="D196" s="12" t="s">
        <v>431</v>
      </c>
      <c r="E196" s="13" t="n">
        <v>1</v>
      </c>
      <c r="F196" s="11" t="s">
        <v>131</v>
      </c>
      <c r="G196" s="11" t="s">
        <v>132</v>
      </c>
      <c r="H196" s="13" t="s">
        <v>133</v>
      </c>
      <c r="I196" s="12" t="s">
        <v>432</v>
      </c>
      <c r="J196" s="13" t="s">
        <v>146</v>
      </c>
      <c r="K196" s="13" t="s">
        <v>136</v>
      </c>
      <c r="L196" s="13" t="n">
        <f aca="false">IF(K196="Cited",1,0)</f>
        <v>0</v>
      </c>
      <c r="M196" s="13" t="n">
        <f aca="false">IF(OR(K196="Cited",K196="Mentioned"),1,0)</f>
        <v>0</v>
      </c>
      <c r="N196" s="11" t="s">
        <v>438</v>
      </c>
      <c r="O196" s="12" t="s">
        <v>439</v>
      </c>
      <c r="P196" s="11"/>
      <c r="Q196" s="12" t="s">
        <v>306</v>
      </c>
      <c r="R196" s="13" t="s">
        <v>150</v>
      </c>
    </row>
    <row r="197" customFormat="false" ht="23.25" hidden="false" customHeight="true" outlineLevel="0" collapsed="false">
      <c r="A197" s="13" t="n">
        <v>196</v>
      </c>
      <c r="B197" s="11" t="s">
        <v>619</v>
      </c>
      <c r="C197" s="11" t="s">
        <v>430</v>
      </c>
      <c r="D197" s="12" t="s">
        <v>431</v>
      </c>
      <c r="E197" s="13" t="n">
        <v>2</v>
      </c>
      <c r="F197" s="11" t="s">
        <v>131</v>
      </c>
      <c r="G197" s="11" t="s">
        <v>132</v>
      </c>
      <c r="H197" s="13" t="s">
        <v>133</v>
      </c>
      <c r="I197" s="12" t="s">
        <v>440</v>
      </c>
      <c r="J197" s="13" t="s">
        <v>135</v>
      </c>
      <c r="K197" s="13" t="s">
        <v>136</v>
      </c>
      <c r="L197" s="13" t="n">
        <f aca="false">IF(K197="Cited",1,0)</f>
        <v>0</v>
      </c>
      <c r="M197" s="13" t="n">
        <f aca="false">IF(OR(K197="Cited",K197="Mentioned"),1,0)</f>
        <v>0</v>
      </c>
      <c r="N197" s="11" t="s">
        <v>441</v>
      </c>
      <c r="O197" s="12" t="s">
        <v>442</v>
      </c>
      <c r="P197" s="11"/>
      <c r="Q197" s="12" t="s">
        <v>139</v>
      </c>
      <c r="R197" s="13" t="s">
        <v>150</v>
      </c>
    </row>
    <row r="198" customFormat="false" ht="23.25" hidden="false" customHeight="true" outlineLevel="0" collapsed="false">
      <c r="A198" s="13" t="n">
        <v>197</v>
      </c>
      <c r="B198" s="11" t="s">
        <v>619</v>
      </c>
      <c r="C198" s="11" t="s">
        <v>430</v>
      </c>
      <c r="D198" s="12" t="s">
        <v>431</v>
      </c>
      <c r="E198" s="13" t="n">
        <v>2</v>
      </c>
      <c r="F198" s="11" t="s">
        <v>131</v>
      </c>
      <c r="G198" s="11" t="s">
        <v>132</v>
      </c>
      <c r="H198" s="13" t="s">
        <v>133</v>
      </c>
      <c r="I198" s="12" t="s">
        <v>440</v>
      </c>
      <c r="J198" s="13" t="s">
        <v>141</v>
      </c>
      <c r="K198" s="13" t="s">
        <v>136</v>
      </c>
      <c r="L198" s="13" t="n">
        <f aca="false">IF(K198="Cited",1,0)</f>
        <v>0</v>
      </c>
      <c r="M198" s="13" t="n">
        <f aca="false">IF(OR(K198="Cited",K198="Mentioned"),1,0)</f>
        <v>0</v>
      </c>
      <c r="N198" s="11" t="s">
        <v>443</v>
      </c>
      <c r="O198" s="12" t="s">
        <v>444</v>
      </c>
      <c r="P198" s="11" t="s">
        <v>445</v>
      </c>
      <c r="Q198" s="12" t="s">
        <v>145</v>
      </c>
      <c r="R198" s="13" t="s">
        <v>140</v>
      </c>
    </row>
    <row r="199" customFormat="false" ht="23.25" hidden="false" customHeight="true" outlineLevel="0" collapsed="false">
      <c r="A199" s="13" t="n">
        <v>198</v>
      </c>
      <c r="B199" s="11" t="s">
        <v>619</v>
      </c>
      <c r="C199" s="11" t="s">
        <v>430</v>
      </c>
      <c r="D199" s="12" t="s">
        <v>431</v>
      </c>
      <c r="E199" s="13" t="n">
        <v>2</v>
      </c>
      <c r="F199" s="11" t="s">
        <v>131</v>
      </c>
      <c r="G199" s="11" t="s">
        <v>132</v>
      </c>
      <c r="H199" s="13" t="s">
        <v>133</v>
      </c>
      <c r="I199" s="12" t="s">
        <v>440</v>
      </c>
      <c r="J199" s="13" t="s">
        <v>146</v>
      </c>
      <c r="K199" s="13" t="s">
        <v>136</v>
      </c>
      <c r="L199" s="13" t="n">
        <f aca="false">IF(K199="Cited",1,0)</f>
        <v>0</v>
      </c>
      <c r="M199" s="13" t="n">
        <f aca="false">IF(OR(K199="Cited",K199="Mentioned"),1,0)</f>
        <v>0</v>
      </c>
      <c r="N199" s="11" t="s">
        <v>446</v>
      </c>
      <c r="O199" s="12" t="s">
        <v>447</v>
      </c>
      <c r="P199" s="11"/>
      <c r="Q199" s="12" t="s">
        <v>306</v>
      </c>
      <c r="R199" s="13" t="s">
        <v>150</v>
      </c>
    </row>
    <row r="200" customFormat="false" ht="23.25" hidden="false" customHeight="true" outlineLevel="0" collapsed="false">
      <c r="A200" s="13" t="n">
        <v>199</v>
      </c>
      <c r="B200" s="11" t="s">
        <v>619</v>
      </c>
      <c r="C200" s="11" t="s">
        <v>430</v>
      </c>
      <c r="D200" s="12" t="s">
        <v>431</v>
      </c>
      <c r="E200" s="13" t="n">
        <v>3</v>
      </c>
      <c r="F200" s="11" t="s">
        <v>160</v>
      </c>
      <c r="G200" s="11" t="s">
        <v>161</v>
      </c>
      <c r="H200" s="13" t="s">
        <v>162</v>
      </c>
      <c r="I200" s="12" t="s">
        <v>620</v>
      </c>
      <c r="J200" s="13" t="s">
        <v>135</v>
      </c>
      <c r="K200" s="13" t="s">
        <v>175</v>
      </c>
      <c r="L200" s="13" t="n">
        <f aca="false">IF(K200="Cited",1,0)</f>
        <v>1</v>
      </c>
      <c r="M200" s="13" t="n">
        <f aca="false">IF(OR(K200="Cited",K200="Mentioned"),1,0)</f>
        <v>1</v>
      </c>
      <c r="N200" s="11" t="s">
        <v>621</v>
      </c>
      <c r="O200" s="12" t="s">
        <v>622</v>
      </c>
      <c r="P200" s="11"/>
      <c r="Q200" s="12" t="s">
        <v>139</v>
      </c>
      <c r="R200" s="13" t="s">
        <v>150</v>
      </c>
    </row>
    <row r="201" customFormat="false" ht="23.25" hidden="false" customHeight="true" outlineLevel="0" collapsed="false">
      <c r="A201" s="13" t="n">
        <v>200</v>
      </c>
      <c r="B201" s="11" t="s">
        <v>619</v>
      </c>
      <c r="C201" s="11" t="s">
        <v>430</v>
      </c>
      <c r="D201" s="12" t="s">
        <v>431</v>
      </c>
      <c r="E201" s="13" t="n">
        <v>3</v>
      </c>
      <c r="F201" s="11" t="s">
        <v>160</v>
      </c>
      <c r="G201" s="11" t="s">
        <v>161</v>
      </c>
      <c r="H201" s="13" t="s">
        <v>162</v>
      </c>
      <c r="I201" s="12" t="s">
        <v>620</v>
      </c>
      <c r="J201" s="13" t="s">
        <v>141</v>
      </c>
      <c r="K201" s="13" t="s">
        <v>175</v>
      </c>
      <c r="L201" s="13" t="n">
        <f aca="false">IF(K201="Cited",1,0)</f>
        <v>1</v>
      </c>
      <c r="M201" s="13" t="n">
        <f aca="false">IF(OR(K201="Cited",K201="Mentioned"),1,0)</f>
        <v>1</v>
      </c>
      <c r="N201" s="11" t="s">
        <v>623</v>
      </c>
      <c r="O201" s="12" t="s">
        <v>624</v>
      </c>
      <c r="P201" s="11" t="s">
        <v>625</v>
      </c>
      <c r="Q201" s="12" t="s">
        <v>145</v>
      </c>
      <c r="R201" s="13" t="s">
        <v>140</v>
      </c>
    </row>
    <row r="202" customFormat="false" ht="23.25" hidden="false" customHeight="true" outlineLevel="0" collapsed="false">
      <c r="A202" s="13" t="n">
        <v>201</v>
      </c>
      <c r="B202" s="11" t="s">
        <v>619</v>
      </c>
      <c r="C202" s="11" t="s">
        <v>430</v>
      </c>
      <c r="D202" s="12" t="s">
        <v>431</v>
      </c>
      <c r="E202" s="13" t="n">
        <v>3</v>
      </c>
      <c r="F202" s="11" t="s">
        <v>160</v>
      </c>
      <c r="G202" s="11" t="s">
        <v>161</v>
      </c>
      <c r="H202" s="13" t="s">
        <v>162</v>
      </c>
      <c r="I202" s="12" t="s">
        <v>620</v>
      </c>
      <c r="J202" s="13" t="s">
        <v>146</v>
      </c>
      <c r="K202" s="13" t="s">
        <v>175</v>
      </c>
      <c r="L202" s="13" t="n">
        <f aca="false">IF(K202="Cited",1,0)</f>
        <v>1</v>
      </c>
      <c r="M202" s="13" t="n">
        <f aca="false">IF(OR(K202="Cited",K202="Mentioned"),1,0)</f>
        <v>1</v>
      </c>
      <c r="N202" s="11" t="s">
        <v>626</v>
      </c>
      <c r="O202" s="12" t="s">
        <v>627</v>
      </c>
      <c r="P202" s="11"/>
      <c r="Q202" s="12" t="s">
        <v>306</v>
      </c>
      <c r="R202" s="13" t="s">
        <v>150</v>
      </c>
    </row>
    <row r="203" customFormat="false" ht="23.25" hidden="false" customHeight="true" outlineLevel="0" collapsed="false">
      <c r="A203" s="13" t="n">
        <v>202</v>
      </c>
      <c r="B203" s="11" t="s">
        <v>619</v>
      </c>
      <c r="C203" s="11" t="s">
        <v>430</v>
      </c>
      <c r="D203" s="12" t="s">
        <v>431</v>
      </c>
      <c r="E203" s="13" t="n">
        <v>4</v>
      </c>
      <c r="F203" s="11" t="s">
        <v>160</v>
      </c>
      <c r="G203" s="11" t="s">
        <v>173</v>
      </c>
      <c r="H203" s="13" t="s">
        <v>162</v>
      </c>
      <c r="I203" s="12" t="s">
        <v>628</v>
      </c>
      <c r="J203" s="13" t="s">
        <v>135</v>
      </c>
      <c r="K203" s="13" t="s">
        <v>175</v>
      </c>
      <c r="L203" s="13" t="n">
        <f aca="false">IF(K203="Cited",1,0)</f>
        <v>1</v>
      </c>
      <c r="M203" s="13" t="n">
        <f aca="false">IF(OR(K203="Cited",K203="Mentioned"),1,0)</f>
        <v>1</v>
      </c>
      <c r="N203" s="11" t="s">
        <v>629</v>
      </c>
      <c r="O203" s="12" t="s">
        <v>630</v>
      </c>
      <c r="P203" s="11"/>
      <c r="Q203" s="12" t="s">
        <v>139</v>
      </c>
      <c r="R203" s="13" t="s">
        <v>150</v>
      </c>
    </row>
    <row r="204" customFormat="false" ht="23.25" hidden="false" customHeight="true" outlineLevel="0" collapsed="false">
      <c r="A204" s="13" t="n">
        <v>203</v>
      </c>
      <c r="B204" s="11" t="s">
        <v>619</v>
      </c>
      <c r="C204" s="11" t="s">
        <v>430</v>
      </c>
      <c r="D204" s="12" t="s">
        <v>431</v>
      </c>
      <c r="E204" s="13" t="n">
        <v>4</v>
      </c>
      <c r="F204" s="11" t="s">
        <v>160</v>
      </c>
      <c r="G204" s="11" t="s">
        <v>173</v>
      </c>
      <c r="H204" s="13" t="s">
        <v>162</v>
      </c>
      <c r="I204" s="12" t="s">
        <v>628</v>
      </c>
      <c r="J204" s="13" t="s">
        <v>141</v>
      </c>
      <c r="K204" s="13" t="s">
        <v>175</v>
      </c>
      <c r="L204" s="13" t="n">
        <f aca="false">IF(K204="Cited",1,0)</f>
        <v>1</v>
      </c>
      <c r="M204" s="13" t="n">
        <f aca="false">IF(OR(K204="Cited",K204="Mentioned"),1,0)</f>
        <v>1</v>
      </c>
      <c r="N204" s="11" t="s">
        <v>631</v>
      </c>
      <c r="O204" s="12" t="s">
        <v>632</v>
      </c>
      <c r="P204" s="11" t="s">
        <v>633</v>
      </c>
      <c r="Q204" s="12" t="s">
        <v>145</v>
      </c>
      <c r="R204" s="13" t="s">
        <v>140</v>
      </c>
    </row>
    <row r="205" customFormat="false" ht="23.25" hidden="false" customHeight="true" outlineLevel="0" collapsed="false">
      <c r="A205" s="13" t="n">
        <v>204</v>
      </c>
      <c r="B205" s="11" t="s">
        <v>619</v>
      </c>
      <c r="C205" s="11" t="s">
        <v>430</v>
      </c>
      <c r="D205" s="12" t="s">
        <v>431</v>
      </c>
      <c r="E205" s="13" t="n">
        <v>4</v>
      </c>
      <c r="F205" s="11" t="s">
        <v>160</v>
      </c>
      <c r="G205" s="11" t="s">
        <v>173</v>
      </c>
      <c r="H205" s="13" t="s">
        <v>162</v>
      </c>
      <c r="I205" s="12" t="s">
        <v>628</v>
      </c>
      <c r="J205" s="13" t="s">
        <v>146</v>
      </c>
      <c r="K205" s="13" t="s">
        <v>175</v>
      </c>
      <c r="L205" s="13" t="n">
        <f aca="false">IF(K205="Cited",1,0)</f>
        <v>1</v>
      </c>
      <c r="M205" s="13" t="n">
        <f aca="false">IF(OR(K205="Cited",K205="Mentioned"),1,0)</f>
        <v>1</v>
      </c>
      <c r="N205" s="11" t="s">
        <v>634</v>
      </c>
      <c r="O205" s="12" t="s">
        <v>635</v>
      </c>
      <c r="P205" s="11"/>
      <c r="Q205" s="12" t="s">
        <v>306</v>
      </c>
      <c r="R205" s="13" t="s">
        <v>150</v>
      </c>
    </row>
    <row r="206" customFormat="false" ht="23.25" hidden="false" customHeight="true" outlineLevel="0" collapsed="false">
      <c r="A206" s="13" t="n">
        <v>205</v>
      </c>
      <c r="B206" s="11" t="s">
        <v>619</v>
      </c>
      <c r="C206" s="11" t="s">
        <v>430</v>
      </c>
      <c r="D206" s="12" t="s">
        <v>431</v>
      </c>
      <c r="E206" s="13" t="n">
        <v>5</v>
      </c>
      <c r="F206" s="11" t="s">
        <v>184</v>
      </c>
      <c r="G206" s="11" t="s">
        <v>173</v>
      </c>
      <c r="H206" s="13" t="s">
        <v>162</v>
      </c>
      <c r="I206" s="12" t="s">
        <v>636</v>
      </c>
      <c r="J206" s="13" t="s">
        <v>135</v>
      </c>
      <c r="K206" s="13" t="s">
        <v>175</v>
      </c>
      <c r="L206" s="13" t="n">
        <f aca="false">IF(K206="Cited",1,0)</f>
        <v>1</v>
      </c>
      <c r="M206" s="13" t="n">
        <f aca="false">IF(OR(K206="Cited",K206="Mentioned"),1,0)</f>
        <v>1</v>
      </c>
      <c r="N206" s="11" t="s">
        <v>637</v>
      </c>
      <c r="O206" s="12" t="s">
        <v>638</v>
      </c>
      <c r="P206" s="11"/>
      <c r="Q206" s="12" t="s">
        <v>139</v>
      </c>
      <c r="R206" s="13" t="s">
        <v>150</v>
      </c>
    </row>
    <row r="207" customFormat="false" ht="23.25" hidden="false" customHeight="true" outlineLevel="0" collapsed="false">
      <c r="A207" s="13" t="n">
        <v>206</v>
      </c>
      <c r="B207" s="11" t="s">
        <v>619</v>
      </c>
      <c r="C207" s="11" t="s">
        <v>430</v>
      </c>
      <c r="D207" s="12" t="s">
        <v>431</v>
      </c>
      <c r="E207" s="13" t="n">
        <v>5</v>
      </c>
      <c r="F207" s="11" t="s">
        <v>184</v>
      </c>
      <c r="G207" s="11" t="s">
        <v>173</v>
      </c>
      <c r="H207" s="13" t="s">
        <v>162</v>
      </c>
      <c r="I207" s="12" t="s">
        <v>636</v>
      </c>
      <c r="J207" s="13" t="s">
        <v>141</v>
      </c>
      <c r="K207" s="13" t="s">
        <v>175</v>
      </c>
      <c r="L207" s="13" t="n">
        <f aca="false">IF(K207="Cited",1,0)</f>
        <v>1</v>
      </c>
      <c r="M207" s="13" t="n">
        <f aca="false">IF(OR(K207="Cited",K207="Mentioned"),1,0)</f>
        <v>1</v>
      </c>
      <c r="N207" s="11" t="s">
        <v>639</v>
      </c>
      <c r="O207" s="12" t="s">
        <v>640</v>
      </c>
      <c r="P207" s="11" t="s">
        <v>641</v>
      </c>
      <c r="Q207" s="12" t="s">
        <v>145</v>
      </c>
      <c r="R207" s="13" t="s">
        <v>140</v>
      </c>
    </row>
    <row r="208" customFormat="false" ht="23.25" hidden="false" customHeight="true" outlineLevel="0" collapsed="false">
      <c r="A208" s="13" t="n">
        <v>207</v>
      </c>
      <c r="B208" s="11" t="s">
        <v>619</v>
      </c>
      <c r="C208" s="11" t="s">
        <v>430</v>
      </c>
      <c r="D208" s="12" t="s">
        <v>431</v>
      </c>
      <c r="E208" s="13" t="n">
        <v>5</v>
      </c>
      <c r="F208" s="11" t="s">
        <v>184</v>
      </c>
      <c r="G208" s="11" t="s">
        <v>173</v>
      </c>
      <c r="H208" s="13" t="s">
        <v>162</v>
      </c>
      <c r="I208" s="12" t="s">
        <v>636</v>
      </c>
      <c r="J208" s="13" t="s">
        <v>146</v>
      </c>
      <c r="K208" s="13" t="s">
        <v>175</v>
      </c>
      <c r="L208" s="13" t="n">
        <f aca="false">IF(K208="Cited",1,0)</f>
        <v>1</v>
      </c>
      <c r="M208" s="13" t="n">
        <f aca="false">IF(OR(K208="Cited",K208="Mentioned"),1,0)</f>
        <v>1</v>
      </c>
      <c r="N208" s="11" t="s">
        <v>642</v>
      </c>
      <c r="O208" s="12" t="s">
        <v>643</v>
      </c>
      <c r="P208" s="11"/>
      <c r="Q208" s="12" t="s">
        <v>306</v>
      </c>
      <c r="R208" s="13" t="s">
        <v>150</v>
      </c>
    </row>
    <row r="209" customFormat="false" ht="23.25" hidden="false" customHeight="true" outlineLevel="0" collapsed="false">
      <c r="A209" s="13" t="n">
        <v>208</v>
      </c>
      <c r="B209" s="11" t="s">
        <v>619</v>
      </c>
      <c r="C209" s="11" t="s">
        <v>430</v>
      </c>
      <c r="D209" s="12" t="s">
        <v>431</v>
      </c>
      <c r="E209" s="13" t="n">
        <v>6</v>
      </c>
      <c r="F209" s="11" t="s">
        <v>184</v>
      </c>
      <c r="G209" s="11" t="s">
        <v>173</v>
      </c>
      <c r="H209" s="13" t="s">
        <v>162</v>
      </c>
      <c r="I209" s="12" t="s">
        <v>644</v>
      </c>
      <c r="J209" s="13" t="s">
        <v>135</v>
      </c>
      <c r="K209" s="13" t="s">
        <v>175</v>
      </c>
      <c r="L209" s="13" t="n">
        <f aca="false">IF(K209="Cited",1,0)</f>
        <v>1</v>
      </c>
      <c r="M209" s="13" t="n">
        <f aca="false">IF(OR(K209="Cited",K209="Mentioned"),1,0)</f>
        <v>1</v>
      </c>
      <c r="N209" s="11" t="s">
        <v>645</v>
      </c>
      <c r="O209" s="12" t="s">
        <v>646</v>
      </c>
      <c r="P209" s="11"/>
      <c r="Q209" s="12" t="s">
        <v>139</v>
      </c>
      <c r="R209" s="13" t="s">
        <v>150</v>
      </c>
    </row>
    <row r="210" customFormat="false" ht="23.25" hidden="false" customHeight="true" outlineLevel="0" collapsed="false">
      <c r="A210" s="13" t="n">
        <v>209</v>
      </c>
      <c r="B210" s="11" t="s">
        <v>619</v>
      </c>
      <c r="C210" s="11" t="s">
        <v>430</v>
      </c>
      <c r="D210" s="12" t="s">
        <v>431</v>
      </c>
      <c r="E210" s="13" t="n">
        <v>6</v>
      </c>
      <c r="F210" s="11" t="s">
        <v>184</v>
      </c>
      <c r="G210" s="11" t="s">
        <v>173</v>
      </c>
      <c r="H210" s="13" t="s">
        <v>162</v>
      </c>
      <c r="I210" s="12" t="s">
        <v>644</v>
      </c>
      <c r="J210" s="13" t="s">
        <v>141</v>
      </c>
      <c r="K210" s="13" t="s">
        <v>175</v>
      </c>
      <c r="L210" s="13" t="n">
        <f aca="false">IF(K210="Cited",1,0)</f>
        <v>1</v>
      </c>
      <c r="M210" s="13" t="n">
        <f aca="false">IF(OR(K210="Cited",K210="Mentioned"),1,0)</f>
        <v>1</v>
      </c>
      <c r="N210" s="11" t="s">
        <v>647</v>
      </c>
      <c r="O210" s="12" t="s">
        <v>648</v>
      </c>
      <c r="P210" s="11" t="s">
        <v>649</v>
      </c>
      <c r="Q210" s="12" t="s">
        <v>145</v>
      </c>
      <c r="R210" s="13" t="s">
        <v>140</v>
      </c>
    </row>
    <row r="211" customFormat="false" ht="23.25" hidden="false" customHeight="true" outlineLevel="0" collapsed="false">
      <c r="A211" s="13" t="n">
        <v>210</v>
      </c>
      <c r="B211" s="11" t="s">
        <v>619</v>
      </c>
      <c r="C211" s="11" t="s">
        <v>430</v>
      </c>
      <c r="D211" s="12" t="s">
        <v>431</v>
      </c>
      <c r="E211" s="13" t="n">
        <v>6</v>
      </c>
      <c r="F211" s="11" t="s">
        <v>184</v>
      </c>
      <c r="G211" s="11" t="s">
        <v>173</v>
      </c>
      <c r="H211" s="13" t="s">
        <v>162</v>
      </c>
      <c r="I211" s="12" t="s">
        <v>644</v>
      </c>
      <c r="J211" s="13" t="s">
        <v>146</v>
      </c>
      <c r="K211" s="13" t="s">
        <v>175</v>
      </c>
      <c r="L211" s="13" t="n">
        <f aca="false">IF(K211="Cited",1,0)</f>
        <v>1</v>
      </c>
      <c r="M211" s="13" t="n">
        <f aca="false">IF(OR(K211="Cited",K211="Mentioned"),1,0)</f>
        <v>1</v>
      </c>
      <c r="N211" s="11" t="s">
        <v>650</v>
      </c>
      <c r="O211" s="12" t="s">
        <v>651</v>
      </c>
      <c r="P211" s="11"/>
      <c r="Q211" s="12" t="s">
        <v>306</v>
      </c>
      <c r="R211" s="13" t="s">
        <v>150</v>
      </c>
    </row>
    <row r="212" customFormat="false" ht="23.25" hidden="false" customHeight="true" outlineLevel="0" collapsed="false">
      <c r="A212" s="13" t="n">
        <v>211</v>
      </c>
      <c r="B212" s="11" t="s">
        <v>619</v>
      </c>
      <c r="C212" s="11" t="s">
        <v>430</v>
      </c>
      <c r="D212" s="12" t="s">
        <v>431</v>
      </c>
      <c r="E212" s="13" t="n">
        <v>7</v>
      </c>
      <c r="F212" s="11" t="s">
        <v>203</v>
      </c>
      <c r="G212" s="11" t="s">
        <v>173</v>
      </c>
      <c r="H212" s="13" t="s">
        <v>162</v>
      </c>
      <c r="I212" s="12" t="s">
        <v>652</v>
      </c>
      <c r="J212" s="13" t="s">
        <v>135</v>
      </c>
      <c r="K212" s="13" t="s">
        <v>175</v>
      </c>
      <c r="L212" s="13" t="n">
        <f aca="false">IF(K212="Cited",1,0)</f>
        <v>1</v>
      </c>
      <c r="M212" s="13" t="n">
        <f aca="false">IF(OR(K212="Cited",K212="Mentioned"),1,0)</f>
        <v>1</v>
      </c>
      <c r="N212" s="11" t="s">
        <v>653</v>
      </c>
      <c r="O212" s="12" t="s">
        <v>654</v>
      </c>
      <c r="P212" s="11"/>
      <c r="Q212" s="12" t="s">
        <v>139</v>
      </c>
      <c r="R212" s="13" t="s">
        <v>150</v>
      </c>
    </row>
    <row r="213" customFormat="false" ht="23.25" hidden="false" customHeight="true" outlineLevel="0" collapsed="false">
      <c r="A213" s="13" t="n">
        <v>212</v>
      </c>
      <c r="B213" s="11" t="s">
        <v>619</v>
      </c>
      <c r="C213" s="11" t="s">
        <v>430</v>
      </c>
      <c r="D213" s="12" t="s">
        <v>431</v>
      </c>
      <c r="E213" s="13" t="n">
        <v>7</v>
      </c>
      <c r="F213" s="11" t="s">
        <v>203</v>
      </c>
      <c r="G213" s="11" t="s">
        <v>173</v>
      </c>
      <c r="H213" s="13" t="s">
        <v>162</v>
      </c>
      <c r="I213" s="12" t="s">
        <v>652</v>
      </c>
      <c r="J213" s="13" t="s">
        <v>141</v>
      </c>
      <c r="K213" s="13" t="s">
        <v>175</v>
      </c>
      <c r="L213" s="13" t="n">
        <f aca="false">IF(K213="Cited",1,0)</f>
        <v>1</v>
      </c>
      <c r="M213" s="13" t="n">
        <f aca="false">IF(OR(K213="Cited",K213="Mentioned"),1,0)</f>
        <v>1</v>
      </c>
      <c r="N213" s="11" t="s">
        <v>655</v>
      </c>
      <c r="O213" s="12" t="s">
        <v>656</v>
      </c>
      <c r="P213" s="11" t="s">
        <v>657</v>
      </c>
      <c r="Q213" s="12" t="s">
        <v>145</v>
      </c>
      <c r="R213" s="13" t="s">
        <v>140</v>
      </c>
    </row>
    <row r="214" customFormat="false" ht="23.25" hidden="false" customHeight="true" outlineLevel="0" collapsed="false">
      <c r="A214" s="13" t="n">
        <v>213</v>
      </c>
      <c r="B214" s="11" t="s">
        <v>619</v>
      </c>
      <c r="C214" s="11" t="s">
        <v>430</v>
      </c>
      <c r="D214" s="12" t="s">
        <v>431</v>
      </c>
      <c r="E214" s="13" t="n">
        <v>7</v>
      </c>
      <c r="F214" s="11" t="s">
        <v>203</v>
      </c>
      <c r="G214" s="11" t="s">
        <v>173</v>
      </c>
      <c r="H214" s="13" t="s">
        <v>162</v>
      </c>
      <c r="I214" s="12" t="s">
        <v>652</v>
      </c>
      <c r="J214" s="13" t="s">
        <v>146</v>
      </c>
      <c r="K214" s="13" t="s">
        <v>175</v>
      </c>
      <c r="L214" s="13" t="n">
        <f aca="false">IF(K214="Cited",1,0)</f>
        <v>1</v>
      </c>
      <c r="M214" s="13" t="n">
        <f aca="false">IF(OR(K214="Cited",K214="Mentioned"),1,0)</f>
        <v>1</v>
      </c>
      <c r="N214" s="11" t="s">
        <v>658</v>
      </c>
      <c r="O214" s="12" t="s">
        <v>659</v>
      </c>
      <c r="P214" s="11"/>
      <c r="Q214" s="12" t="s">
        <v>306</v>
      </c>
      <c r="R214" s="13" t="s">
        <v>150</v>
      </c>
    </row>
    <row r="215" customFormat="false" ht="23.25" hidden="false" customHeight="true" outlineLevel="0" collapsed="false">
      <c r="A215" s="13" t="n">
        <v>214</v>
      </c>
      <c r="B215" s="11" t="s">
        <v>619</v>
      </c>
      <c r="C215" s="11" t="s">
        <v>430</v>
      </c>
      <c r="D215" s="12" t="s">
        <v>431</v>
      </c>
      <c r="E215" s="13" t="n">
        <v>8</v>
      </c>
      <c r="F215" s="11" t="s">
        <v>203</v>
      </c>
      <c r="G215" s="11" t="s">
        <v>132</v>
      </c>
      <c r="H215" s="13" t="s">
        <v>133</v>
      </c>
      <c r="I215" s="12" t="s">
        <v>488</v>
      </c>
      <c r="J215" s="13" t="s">
        <v>135</v>
      </c>
      <c r="K215" s="13" t="s">
        <v>136</v>
      </c>
      <c r="L215" s="13" t="n">
        <f aca="false">IF(K215="Cited",1,0)</f>
        <v>0</v>
      </c>
      <c r="M215" s="13" t="n">
        <f aca="false">IF(OR(K215="Cited",K215="Mentioned"),1,0)</f>
        <v>0</v>
      </c>
      <c r="N215" s="11" t="s">
        <v>489</v>
      </c>
      <c r="O215" s="12" t="s">
        <v>490</v>
      </c>
      <c r="P215" s="11"/>
      <c r="Q215" s="12" t="s">
        <v>139</v>
      </c>
      <c r="R215" s="13" t="s">
        <v>150</v>
      </c>
    </row>
    <row r="216" customFormat="false" ht="23.25" hidden="false" customHeight="true" outlineLevel="0" collapsed="false">
      <c r="A216" s="13" t="n">
        <v>215</v>
      </c>
      <c r="B216" s="11" t="s">
        <v>619</v>
      </c>
      <c r="C216" s="11" t="s">
        <v>430</v>
      </c>
      <c r="D216" s="12" t="s">
        <v>431</v>
      </c>
      <c r="E216" s="13" t="n">
        <v>8</v>
      </c>
      <c r="F216" s="11" t="s">
        <v>203</v>
      </c>
      <c r="G216" s="11" t="s">
        <v>132</v>
      </c>
      <c r="H216" s="13" t="s">
        <v>133</v>
      </c>
      <c r="I216" s="12" t="s">
        <v>488</v>
      </c>
      <c r="J216" s="13" t="s">
        <v>141</v>
      </c>
      <c r="K216" s="13" t="s">
        <v>136</v>
      </c>
      <c r="L216" s="13" t="n">
        <f aca="false">IF(K216="Cited",1,0)</f>
        <v>0</v>
      </c>
      <c r="M216" s="13" t="n">
        <f aca="false">IF(OR(K216="Cited",K216="Mentioned"),1,0)</f>
        <v>0</v>
      </c>
      <c r="N216" s="11" t="s">
        <v>491</v>
      </c>
      <c r="O216" s="12" t="s">
        <v>492</v>
      </c>
      <c r="P216" s="11" t="s">
        <v>493</v>
      </c>
      <c r="Q216" s="12" t="s">
        <v>145</v>
      </c>
      <c r="R216" s="13" t="s">
        <v>140</v>
      </c>
    </row>
    <row r="217" customFormat="false" ht="23.25" hidden="false" customHeight="true" outlineLevel="0" collapsed="false">
      <c r="A217" s="13" t="n">
        <v>216</v>
      </c>
      <c r="B217" s="11" t="s">
        <v>619</v>
      </c>
      <c r="C217" s="11" t="s">
        <v>430</v>
      </c>
      <c r="D217" s="12" t="s">
        <v>431</v>
      </c>
      <c r="E217" s="13" t="n">
        <v>8</v>
      </c>
      <c r="F217" s="11" t="s">
        <v>203</v>
      </c>
      <c r="G217" s="11" t="s">
        <v>132</v>
      </c>
      <c r="H217" s="13" t="s">
        <v>133</v>
      </c>
      <c r="I217" s="12" t="s">
        <v>488</v>
      </c>
      <c r="J217" s="13" t="s">
        <v>146</v>
      </c>
      <c r="K217" s="13" t="s">
        <v>136</v>
      </c>
      <c r="L217" s="13" t="n">
        <f aca="false">IF(K217="Cited",1,0)</f>
        <v>0</v>
      </c>
      <c r="M217" s="13" t="n">
        <f aca="false">IF(OR(K217="Cited",K217="Mentioned"),1,0)</f>
        <v>0</v>
      </c>
      <c r="N217" s="11" t="s">
        <v>494</v>
      </c>
      <c r="O217" s="12" t="s">
        <v>495</v>
      </c>
      <c r="P217" s="11"/>
      <c r="Q217" s="12" t="s">
        <v>306</v>
      </c>
      <c r="R217" s="13" t="s">
        <v>150</v>
      </c>
    </row>
    <row r="218" customFormat="false" ht="23.25" hidden="false" customHeight="true" outlineLevel="0" collapsed="false">
      <c r="A218" s="13" t="n">
        <v>217</v>
      </c>
      <c r="B218" s="11" t="s">
        <v>660</v>
      </c>
      <c r="C218" s="11" t="s">
        <v>661</v>
      </c>
      <c r="D218" s="12" t="s">
        <v>662</v>
      </c>
      <c r="E218" s="13" t="n">
        <v>1</v>
      </c>
      <c r="F218" s="11" t="s">
        <v>131</v>
      </c>
      <c r="G218" s="11" t="s">
        <v>132</v>
      </c>
      <c r="H218" s="13" t="s">
        <v>133</v>
      </c>
      <c r="I218" s="12" t="s">
        <v>663</v>
      </c>
      <c r="J218" s="13" t="s">
        <v>135</v>
      </c>
      <c r="K218" s="13" t="s">
        <v>136</v>
      </c>
      <c r="L218" s="13" t="n">
        <f aca="false">IF(K218="Cited",1,0)</f>
        <v>0</v>
      </c>
      <c r="M218" s="13" t="n">
        <f aca="false">IF(OR(K218="Cited",K218="Mentioned"),1,0)</f>
        <v>0</v>
      </c>
      <c r="N218" s="11" t="s">
        <v>664</v>
      </c>
      <c r="O218" s="12" t="s">
        <v>665</v>
      </c>
      <c r="P218" s="11"/>
      <c r="Q218" s="12" t="s">
        <v>139</v>
      </c>
      <c r="R218" s="13" t="s">
        <v>140</v>
      </c>
    </row>
    <row r="219" customFormat="false" ht="23.25" hidden="false" customHeight="true" outlineLevel="0" collapsed="false">
      <c r="A219" s="13" t="n">
        <v>218</v>
      </c>
      <c r="B219" s="11" t="s">
        <v>660</v>
      </c>
      <c r="C219" s="11" t="s">
        <v>661</v>
      </c>
      <c r="D219" s="12" t="s">
        <v>662</v>
      </c>
      <c r="E219" s="13" t="n">
        <v>1</v>
      </c>
      <c r="F219" s="11" t="s">
        <v>131</v>
      </c>
      <c r="G219" s="11" t="s">
        <v>132</v>
      </c>
      <c r="H219" s="13" t="s">
        <v>133</v>
      </c>
      <c r="I219" s="12" t="s">
        <v>663</v>
      </c>
      <c r="J219" s="13" t="s">
        <v>141</v>
      </c>
      <c r="K219" s="13" t="s">
        <v>136</v>
      </c>
      <c r="L219" s="13" t="n">
        <f aca="false">IF(K219="Cited",1,0)</f>
        <v>0</v>
      </c>
      <c r="M219" s="13" t="n">
        <f aca="false">IF(OR(K219="Cited",K219="Mentioned"),1,0)</f>
        <v>0</v>
      </c>
      <c r="N219" s="11" t="s">
        <v>666</v>
      </c>
      <c r="O219" s="12" t="s">
        <v>667</v>
      </c>
      <c r="P219" s="11" t="s">
        <v>668</v>
      </c>
      <c r="Q219" s="12" t="s">
        <v>145</v>
      </c>
      <c r="R219" s="13" t="s">
        <v>140</v>
      </c>
    </row>
    <row r="220" customFormat="false" ht="23.25" hidden="false" customHeight="true" outlineLevel="0" collapsed="false">
      <c r="A220" s="13" t="n">
        <v>219</v>
      </c>
      <c r="B220" s="11" t="s">
        <v>660</v>
      </c>
      <c r="C220" s="11" t="s">
        <v>661</v>
      </c>
      <c r="D220" s="12" t="s">
        <v>662</v>
      </c>
      <c r="E220" s="13" t="n">
        <v>1</v>
      </c>
      <c r="F220" s="11" t="s">
        <v>131</v>
      </c>
      <c r="G220" s="11" t="s">
        <v>132</v>
      </c>
      <c r="H220" s="13" t="s">
        <v>133</v>
      </c>
      <c r="I220" s="12" t="s">
        <v>663</v>
      </c>
      <c r="J220" s="13" t="s">
        <v>146</v>
      </c>
      <c r="K220" s="13" t="s">
        <v>136</v>
      </c>
      <c r="L220" s="13" t="n">
        <f aca="false">IF(K220="Cited",1,0)</f>
        <v>0</v>
      </c>
      <c r="M220" s="13" t="n">
        <f aca="false">IF(OR(K220="Cited",K220="Mentioned"),1,0)</f>
        <v>0</v>
      </c>
      <c r="N220" s="11" t="s">
        <v>669</v>
      </c>
      <c r="O220" s="12" t="s">
        <v>670</v>
      </c>
      <c r="P220" s="11"/>
      <c r="Q220" s="12" t="s">
        <v>306</v>
      </c>
      <c r="R220" s="13" t="s">
        <v>150</v>
      </c>
    </row>
    <row r="221" customFormat="false" ht="23.25" hidden="false" customHeight="true" outlineLevel="0" collapsed="false">
      <c r="A221" s="13" t="n">
        <v>220</v>
      </c>
      <c r="B221" s="11" t="s">
        <v>660</v>
      </c>
      <c r="C221" s="11" t="s">
        <v>661</v>
      </c>
      <c r="D221" s="12" t="s">
        <v>662</v>
      </c>
      <c r="E221" s="13" t="n">
        <v>2</v>
      </c>
      <c r="F221" s="11" t="s">
        <v>131</v>
      </c>
      <c r="G221" s="11" t="s">
        <v>132</v>
      </c>
      <c r="H221" s="13" t="s">
        <v>133</v>
      </c>
      <c r="I221" s="12" t="s">
        <v>671</v>
      </c>
      <c r="J221" s="13" t="s">
        <v>135</v>
      </c>
      <c r="K221" s="13" t="s">
        <v>136</v>
      </c>
      <c r="L221" s="13" t="n">
        <f aca="false">IF(K221="Cited",1,0)</f>
        <v>0</v>
      </c>
      <c r="M221" s="13" t="n">
        <f aca="false">IF(OR(K221="Cited",K221="Mentioned"),1,0)</f>
        <v>0</v>
      </c>
      <c r="N221" s="11" t="s">
        <v>672</v>
      </c>
      <c r="O221" s="12" t="s">
        <v>673</v>
      </c>
      <c r="P221" s="11"/>
      <c r="Q221" s="12" t="s">
        <v>139</v>
      </c>
      <c r="R221" s="13" t="s">
        <v>140</v>
      </c>
    </row>
    <row r="222" customFormat="false" ht="23.25" hidden="false" customHeight="true" outlineLevel="0" collapsed="false">
      <c r="A222" s="13" t="n">
        <v>221</v>
      </c>
      <c r="B222" s="11" t="s">
        <v>660</v>
      </c>
      <c r="C222" s="11" t="s">
        <v>661</v>
      </c>
      <c r="D222" s="12" t="s">
        <v>662</v>
      </c>
      <c r="E222" s="13" t="n">
        <v>2</v>
      </c>
      <c r="F222" s="11" t="s">
        <v>131</v>
      </c>
      <c r="G222" s="11" t="s">
        <v>132</v>
      </c>
      <c r="H222" s="13" t="s">
        <v>133</v>
      </c>
      <c r="I222" s="12" t="s">
        <v>671</v>
      </c>
      <c r="J222" s="13" t="s">
        <v>141</v>
      </c>
      <c r="K222" s="13" t="s">
        <v>136</v>
      </c>
      <c r="L222" s="13" t="n">
        <f aca="false">IF(K222="Cited",1,0)</f>
        <v>0</v>
      </c>
      <c r="M222" s="13" t="n">
        <f aca="false">IF(OR(K222="Cited",K222="Mentioned"),1,0)</f>
        <v>0</v>
      </c>
      <c r="N222" s="11" t="s">
        <v>674</v>
      </c>
      <c r="O222" s="12" t="s">
        <v>675</v>
      </c>
      <c r="P222" s="11" t="s">
        <v>676</v>
      </c>
      <c r="Q222" s="12" t="s">
        <v>145</v>
      </c>
      <c r="R222" s="13" t="s">
        <v>140</v>
      </c>
    </row>
    <row r="223" customFormat="false" ht="23.25" hidden="false" customHeight="true" outlineLevel="0" collapsed="false">
      <c r="A223" s="13" t="n">
        <v>222</v>
      </c>
      <c r="B223" s="11" t="s">
        <v>660</v>
      </c>
      <c r="C223" s="11" t="s">
        <v>661</v>
      </c>
      <c r="D223" s="12" t="s">
        <v>662</v>
      </c>
      <c r="E223" s="13" t="n">
        <v>2</v>
      </c>
      <c r="F223" s="11" t="s">
        <v>131</v>
      </c>
      <c r="G223" s="11" t="s">
        <v>132</v>
      </c>
      <c r="H223" s="13" t="s">
        <v>133</v>
      </c>
      <c r="I223" s="12" t="s">
        <v>671</v>
      </c>
      <c r="J223" s="13" t="s">
        <v>146</v>
      </c>
      <c r="K223" s="13" t="s">
        <v>136</v>
      </c>
      <c r="L223" s="13" t="n">
        <f aca="false">IF(K223="Cited",1,0)</f>
        <v>0</v>
      </c>
      <c r="M223" s="13" t="n">
        <f aca="false">IF(OR(K223="Cited",K223="Mentioned"),1,0)</f>
        <v>0</v>
      </c>
      <c r="N223" s="11" t="s">
        <v>677</v>
      </c>
      <c r="O223" s="12" t="s">
        <v>678</v>
      </c>
      <c r="P223" s="11"/>
      <c r="Q223" s="12" t="s">
        <v>306</v>
      </c>
      <c r="R223" s="13" t="s">
        <v>150</v>
      </c>
    </row>
    <row r="224" customFormat="false" ht="23.25" hidden="false" customHeight="true" outlineLevel="0" collapsed="false">
      <c r="A224" s="13" t="n">
        <v>223</v>
      </c>
      <c r="B224" s="11" t="s">
        <v>660</v>
      </c>
      <c r="C224" s="11" t="s">
        <v>661</v>
      </c>
      <c r="D224" s="12" t="s">
        <v>662</v>
      </c>
      <c r="E224" s="13" t="n">
        <v>3</v>
      </c>
      <c r="F224" s="11" t="s">
        <v>160</v>
      </c>
      <c r="G224" s="11" t="s">
        <v>161</v>
      </c>
      <c r="H224" s="13" t="s">
        <v>162</v>
      </c>
      <c r="I224" s="12" t="s">
        <v>679</v>
      </c>
      <c r="J224" s="13" t="s">
        <v>135</v>
      </c>
      <c r="K224" s="13" t="s">
        <v>175</v>
      </c>
      <c r="L224" s="13" t="n">
        <f aca="false">IF(K224="Cited",1,0)</f>
        <v>1</v>
      </c>
      <c r="M224" s="13" t="n">
        <f aca="false">IF(OR(K224="Cited",K224="Mentioned"),1,0)</f>
        <v>1</v>
      </c>
      <c r="N224" s="11" t="s">
        <v>680</v>
      </c>
      <c r="O224" s="12" t="s">
        <v>681</v>
      </c>
      <c r="P224" s="11"/>
      <c r="Q224" s="12" t="s">
        <v>139</v>
      </c>
      <c r="R224" s="13" t="s">
        <v>140</v>
      </c>
    </row>
    <row r="225" customFormat="false" ht="23.25" hidden="false" customHeight="true" outlineLevel="0" collapsed="false">
      <c r="A225" s="13" t="n">
        <v>224</v>
      </c>
      <c r="B225" s="11" t="s">
        <v>660</v>
      </c>
      <c r="C225" s="11" t="s">
        <v>661</v>
      </c>
      <c r="D225" s="12" t="s">
        <v>662</v>
      </c>
      <c r="E225" s="13" t="n">
        <v>3</v>
      </c>
      <c r="F225" s="11" t="s">
        <v>160</v>
      </c>
      <c r="G225" s="11" t="s">
        <v>161</v>
      </c>
      <c r="H225" s="13" t="s">
        <v>162</v>
      </c>
      <c r="I225" s="12" t="s">
        <v>679</v>
      </c>
      <c r="J225" s="13" t="s">
        <v>141</v>
      </c>
      <c r="K225" s="13" t="s">
        <v>175</v>
      </c>
      <c r="L225" s="13" t="n">
        <f aca="false">IF(K225="Cited",1,0)</f>
        <v>1</v>
      </c>
      <c r="M225" s="13" t="n">
        <f aca="false">IF(OR(K225="Cited",K225="Mentioned"),1,0)</f>
        <v>1</v>
      </c>
      <c r="N225" s="11" t="s">
        <v>682</v>
      </c>
      <c r="O225" s="12" t="s">
        <v>683</v>
      </c>
      <c r="P225" s="11" t="s">
        <v>684</v>
      </c>
      <c r="Q225" s="12" t="s">
        <v>145</v>
      </c>
      <c r="R225" s="13" t="s">
        <v>140</v>
      </c>
    </row>
    <row r="226" customFormat="false" ht="23.25" hidden="false" customHeight="true" outlineLevel="0" collapsed="false">
      <c r="A226" s="13" t="n">
        <v>225</v>
      </c>
      <c r="B226" s="11" t="s">
        <v>660</v>
      </c>
      <c r="C226" s="11" t="s">
        <v>661</v>
      </c>
      <c r="D226" s="12" t="s">
        <v>662</v>
      </c>
      <c r="E226" s="13" t="n">
        <v>3</v>
      </c>
      <c r="F226" s="11" t="s">
        <v>160</v>
      </c>
      <c r="G226" s="11" t="s">
        <v>161</v>
      </c>
      <c r="H226" s="13" t="s">
        <v>162</v>
      </c>
      <c r="I226" s="12" t="s">
        <v>679</v>
      </c>
      <c r="J226" s="13" t="s">
        <v>146</v>
      </c>
      <c r="K226" s="13" t="s">
        <v>175</v>
      </c>
      <c r="L226" s="13" t="n">
        <f aca="false">IF(K226="Cited",1,0)</f>
        <v>1</v>
      </c>
      <c r="M226" s="13" t="n">
        <f aca="false">IF(OR(K226="Cited",K226="Mentioned"),1,0)</f>
        <v>1</v>
      </c>
      <c r="N226" s="11" t="s">
        <v>685</v>
      </c>
      <c r="O226" s="12" t="s">
        <v>686</v>
      </c>
      <c r="P226" s="11"/>
      <c r="Q226" s="12" t="s">
        <v>306</v>
      </c>
      <c r="R226" s="13" t="s">
        <v>150</v>
      </c>
    </row>
    <row r="227" customFormat="false" ht="23.25" hidden="false" customHeight="true" outlineLevel="0" collapsed="false">
      <c r="A227" s="13" t="n">
        <v>226</v>
      </c>
      <c r="B227" s="11" t="s">
        <v>660</v>
      </c>
      <c r="C227" s="11" t="s">
        <v>661</v>
      </c>
      <c r="D227" s="12" t="s">
        <v>662</v>
      </c>
      <c r="E227" s="13" t="n">
        <v>4</v>
      </c>
      <c r="F227" s="11" t="s">
        <v>160</v>
      </c>
      <c r="G227" s="11" t="s">
        <v>173</v>
      </c>
      <c r="H227" s="13" t="s">
        <v>162</v>
      </c>
      <c r="I227" s="12" t="s">
        <v>687</v>
      </c>
      <c r="J227" s="13" t="s">
        <v>135</v>
      </c>
      <c r="K227" s="13" t="s">
        <v>175</v>
      </c>
      <c r="L227" s="13" t="n">
        <f aca="false">IF(K227="Cited",1,0)</f>
        <v>1</v>
      </c>
      <c r="M227" s="13" t="n">
        <f aca="false">IF(OR(K227="Cited",K227="Mentioned"),1,0)</f>
        <v>1</v>
      </c>
      <c r="N227" s="11" t="s">
        <v>688</v>
      </c>
      <c r="O227" s="12" t="s">
        <v>689</v>
      </c>
      <c r="P227" s="11"/>
      <c r="Q227" s="12" t="s">
        <v>139</v>
      </c>
      <c r="R227" s="13" t="s">
        <v>140</v>
      </c>
    </row>
    <row r="228" customFormat="false" ht="23.25" hidden="false" customHeight="true" outlineLevel="0" collapsed="false">
      <c r="A228" s="13" t="n">
        <v>227</v>
      </c>
      <c r="B228" s="11" t="s">
        <v>660</v>
      </c>
      <c r="C228" s="11" t="s">
        <v>661</v>
      </c>
      <c r="D228" s="12" t="s">
        <v>662</v>
      </c>
      <c r="E228" s="13" t="n">
        <v>4</v>
      </c>
      <c r="F228" s="11" t="s">
        <v>160</v>
      </c>
      <c r="G228" s="11" t="s">
        <v>173</v>
      </c>
      <c r="H228" s="13" t="s">
        <v>162</v>
      </c>
      <c r="I228" s="12" t="s">
        <v>687</v>
      </c>
      <c r="J228" s="13" t="s">
        <v>141</v>
      </c>
      <c r="K228" s="13" t="s">
        <v>175</v>
      </c>
      <c r="L228" s="13" t="n">
        <f aca="false">IF(K228="Cited",1,0)</f>
        <v>1</v>
      </c>
      <c r="M228" s="13" t="n">
        <f aca="false">IF(OR(K228="Cited",K228="Mentioned"),1,0)</f>
        <v>1</v>
      </c>
      <c r="N228" s="11" t="s">
        <v>690</v>
      </c>
      <c r="O228" s="12" t="s">
        <v>691</v>
      </c>
      <c r="P228" s="11" t="s">
        <v>692</v>
      </c>
      <c r="Q228" s="12" t="s">
        <v>145</v>
      </c>
      <c r="R228" s="13" t="s">
        <v>140</v>
      </c>
    </row>
    <row r="229" customFormat="false" ht="23.25" hidden="false" customHeight="true" outlineLevel="0" collapsed="false">
      <c r="A229" s="13" t="n">
        <v>228</v>
      </c>
      <c r="B229" s="11" t="s">
        <v>660</v>
      </c>
      <c r="C229" s="11" t="s">
        <v>661</v>
      </c>
      <c r="D229" s="12" t="s">
        <v>662</v>
      </c>
      <c r="E229" s="13" t="n">
        <v>4</v>
      </c>
      <c r="F229" s="11" t="s">
        <v>160</v>
      </c>
      <c r="G229" s="11" t="s">
        <v>173</v>
      </c>
      <c r="H229" s="13" t="s">
        <v>162</v>
      </c>
      <c r="I229" s="12" t="s">
        <v>687</v>
      </c>
      <c r="J229" s="13" t="s">
        <v>146</v>
      </c>
      <c r="K229" s="13" t="s">
        <v>175</v>
      </c>
      <c r="L229" s="13" t="n">
        <f aca="false">IF(K229="Cited",1,0)</f>
        <v>1</v>
      </c>
      <c r="M229" s="13" t="n">
        <f aca="false">IF(OR(K229="Cited",K229="Mentioned"),1,0)</f>
        <v>1</v>
      </c>
      <c r="N229" s="11" t="s">
        <v>693</v>
      </c>
      <c r="O229" s="12" t="s">
        <v>694</v>
      </c>
      <c r="P229" s="11"/>
      <c r="Q229" s="12" t="s">
        <v>306</v>
      </c>
      <c r="R229" s="13" t="s">
        <v>150</v>
      </c>
    </row>
    <row r="230" customFormat="false" ht="23.25" hidden="false" customHeight="true" outlineLevel="0" collapsed="false">
      <c r="A230" s="13" t="n">
        <v>229</v>
      </c>
      <c r="B230" s="11" t="s">
        <v>660</v>
      </c>
      <c r="C230" s="11" t="s">
        <v>661</v>
      </c>
      <c r="D230" s="12" t="s">
        <v>662</v>
      </c>
      <c r="E230" s="13" t="n">
        <v>5</v>
      </c>
      <c r="F230" s="11" t="s">
        <v>184</v>
      </c>
      <c r="G230" s="11" t="s">
        <v>173</v>
      </c>
      <c r="H230" s="13" t="s">
        <v>162</v>
      </c>
      <c r="I230" s="12" t="s">
        <v>695</v>
      </c>
      <c r="J230" s="13" t="s">
        <v>135</v>
      </c>
      <c r="K230" s="13" t="s">
        <v>136</v>
      </c>
      <c r="L230" s="13" t="n">
        <f aca="false">IF(K230="Cited",1,0)</f>
        <v>0</v>
      </c>
      <c r="M230" s="13" t="n">
        <f aca="false">IF(OR(K230="Cited",K230="Mentioned"),1,0)</f>
        <v>0</v>
      </c>
      <c r="N230" s="11" t="s">
        <v>696</v>
      </c>
      <c r="O230" s="12" t="s">
        <v>697</v>
      </c>
      <c r="P230" s="11"/>
      <c r="Q230" s="12" t="s">
        <v>139</v>
      </c>
      <c r="R230" s="13" t="s">
        <v>140</v>
      </c>
    </row>
    <row r="231" customFormat="false" ht="23.25" hidden="false" customHeight="true" outlineLevel="0" collapsed="false">
      <c r="A231" s="13" t="n">
        <v>230</v>
      </c>
      <c r="B231" s="11" t="s">
        <v>660</v>
      </c>
      <c r="C231" s="11" t="s">
        <v>661</v>
      </c>
      <c r="D231" s="12" t="s">
        <v>662</v>
      </c>
      <c r="E231" s="13" t="n">
        <v>5</v>
      </c>
      <c r="F231" s="11" t="s">
        <v>184</v>
      </c>
      <c r="G231" s="11" t="s">
        <v>173</v>
      </c>
      <c r="H231" s="13" t="s">
        <v>162</v>
      </c>
      <c r="I231" s="12" t="s">
        <v>695</v>
      </c>
      <c r="J231" s="13" t="s">
        <v>141</v>
      </c>
      <c r="K231" s="13" t="s">
        <v>136</v>
      </c>
      <c r="L231" s="13" t="n">
        <f aca="false">IF(K231="Cited",1,0)</f>
        <v>0</v>
      </c>
      <c r="M231" s="13" t="n">
        <f aca="false">IF(OR(K231="Cited",K231="Mentioned"),1,0)</f>
        <v>0</v>
      </c>
      <c r="N231" s="11" t="s">
        <v>698</v>
      </c>
      <c r="O231" s="12" t="s">
        <v>699</v>
      </c>
      <c r="P231" s="11" t="s">
        <v>700</v>
      </c>
      <c r="Q231" s="12" t="s">
        <v>145</v>
      </c>
      <c r="R231" s="13" t="s">
        <v>140</v>
      </c>
    </row>
    <row r="232" customFormat="false" ht="23.25" hidden="false" customHeight="true" outlineLevel="0" collapsed="false">
      <c r="A232" s="13" t="n">
        <v>231</v>
      </c>
      <c r="B232" s="11" t="s">
        <v>660</v>
      </c>
      <c r="C232" s="11" t="s">
        <v>661</v>
      </c>
      <c r="D232" s="12" t="s">
        <v>662</v>
      </c>
      <c r="E232" s="13" t="n">
        <v>5</v>
      </c>
      <c r="F232" s="11" t="s">
        <v>184</v>
      </c>
      <c r="G232" s="11" t="s">
        <v>173</v>
      </c>
      <c r="H232" s="13" t="s">
        <v>162</v>
      </c>
      <c r="I232" s="12" t="s">
        <v>695</v>
      </c>
      <c r="J232" s="13" t="s">
        <v>146</v>
      </c>
      <c r="K232" s="13" t="s">
        <v>136</v>
      </c>
      <c r="L232" s="13" t="n">
        <f aca="false">IF(K232="Cited",1,0)</f>
        <v>0</v>
      </c>
      <c r="M232" s="13" t="n">
        <f aca="false">IF(OR(K232="Cited",K232="Mentioned"),1,0)</f>
        <v>0</v>
      </c>
      <c r="N232" s="11" t="s">
        <v>701</v>
      </c>
      <c r="O232" s="12" t="s">
        <v>702</v>
      </c>
      <c r="P232" s="11"/>
      <c r="Q232" s="12" t="s">
        <v>306</v>
      </c>
      <c r="R232" s="13" t="s">
        <v>150</v>
      </c>
    </row>
    <row r="233" customFormat="false" ht="23.25" hidden="false" customHeight="true" outlineLevel="0" collapsed="false">
      <c r="A233" s="13" t="n">
        <v>232</v>
      </c>
      <c r="B233" s="11" t="s">
        <v>660</v>
      </c>
      <c r="C233" s="11" t="s">
        <v>661</v>
      </c>
      <c r="D233" s="12" t="s">
        <v>662</v>
      </c>
      <c r="E233" s="13" t="n">
        <v>6</v>
      </c>
      <c r="F233" s="11" t="s">
        <v>184</v>
      </c>
      <c r="G233" s="11" t="s">
        <v>173</v>
      </c>
      <c r="H233" s="13" t="s">
        <v>162</v>
      </c>
      <c r="I233" s="12" t="s">
        <v>703</v>
      </c>
      <c r="J233" s="13" t="s">
        <v>135</v>
      </c>
      <c r="K233" s="13" t="s">
        <v>175</v>
      </c>
      <c r="L233" s="13" t="n">
        <f aca="false">IF(K233="Cited",1,0)</f>
        <v>1</v>
      </c>
      <c r="M233" s="13" t="n">
        <f aca="false">IF(OR(K233="Cited",K233="Mentioned"),1,0)</f>
        <v>1</v>
      </c>
      <c r="N233" s="11" t="s">
        <v>704</v>
      </c>
      <c r="O233" s="12" t="s">
        <v>705</v>
      </c>
      <c r="P233" s="11"/>
      <c r="Q233" s="12" t="s">
        <v>139</v>
      </c>
      <c r="R233" s="13" t="s">
        <v>140</v>
      </c>
    </row>
    <row r="234" customFormat="false" ht="15" hidden="false" customHeight="true" outlineLevel="0" collapsed="false">
      <c r="A234" s="13" t="n">
        <v>233</v>
      </c>
      <c r="B234" s="11" t="s">
        <v>660</v>
      </c>
      <c r="C234" s="11" t="s">
        <v>661</v>
      </c>
      <c r="D234" s="12" t="s">
        <v>662</v>
      </c>
      <c r="E234" s="13" t="n">
        <v>6</v>
      </c>
      <c r="F234" s="11" t="s">
        <v>184</v>
      </c>
      <c r="G234" s="11" t="s">
        <v>173</v>
      </c>
      <c r="H234" s="13" t="s">
        <v>162</v>
      </c>
      <c r="I234" s="12" t="s">
        <v>703</v>
      </c>
      <c r="J234" s="13" t="s">
        <v>141</v>
      </c>
      <c r="K234" s="13" t="s">
        <v>175</v>
      </c>
      <c r="L234" s="13" t="n">
        <f aca="false">IF(K234="Cited",1,0)</f>
        <v>1</v>
      </c>
      <c r="M234" s="13" t="n">
        <f aca="false">IF(OR(K234="Cited",K234="Mentioned"),1,0)</f>
        <v>1</v>
      </c>
      <c r="N234" s="11" t="s">
        <v>706</v>
      </c>
      <c r="O234" s="12" t="s">
        <v>707</v>
      </c>
      <c r="P234" s="11" t="s">
        <v>708</v>
      </c>
      <c r="Q234" s="12" t="s">
        <v>145</v>
      </c>
      <c r="R234" s="13" t="s">
        <v>140</v>
      </c>
    </row>
    <row r="235" customFormat="false" ht="23.25" hidden="false" customHeight="true" outlineLevel="0" collapsed="false">
      <c r="A235" s="13" t="n">
        <v>234</v>
      </c>
      <c r="B235" s="11" t="s">
        <v>660</v>
      </c>
      <c r="C235" s="11" t="s">
        <v>661</v>
      </c>
      <c r="D235" s="12" t="s">
        <v>662</v>
      </c>
      <c r="E235" s="13" t="n">
        <v>6</v>
      </c>
      <c r="F235" s="11" t="s">
        <v>184</v>
      </c>
      <c r="G235" s="11" t="s">
        <v>173</v>
      </c>
      <c r="H235" s="13" t="s">
        <v>162</v>
      </c>
      <c r="I235" s="12" t="s">
        <v>703</v>
      </c>
      <c r="J235" s="13" t="s">
        <v>146</v>
      </c>
      <c r="K235" s="13" t="s">
        <v>175</v>
      </c>
      <c r="L235" s="13" t="n">
        <f aca="false">IF(K235="Cited",1,0)</f>
        <v>1</v>
      </c>
      <c r="M235" s="13" t="n">
        <f aca="false">IF(OR(K235="Cited",K235="Mentioned"),1,0)</f>
        <v>1</v>
      </c>
      <c r="N235" s="11" t="s">
        <v>709</v>
      </c>
      <c r="O235" s="12" t="s">
        <v>710</v>
      </c>
      <c r="P235" s="11"/>
      <c r="Q235" s="12" t="s">
        <v>306</v>
      </c>
      <c r="R235" s="13" t="s">
        <v>150</v>
      </c>
    </row>
    <row r="236" customFormat="false" ht="23.25" hidden="false" customHeight="true" outlineLevel="0" collapsed="false">
      <c r="A236" s="13" t="n">
        <v>235</v>
      </c>
      <c r="B236" s="11" t="s">
        <v>660</v>
      </c>
      <c r="C236" s="11" t="s">
        <v>661</v>
      </c>
      <c r="D236" s="12" t="s">
        <v>662</v>
      </c>
      <c r="E236" s="13" t="n">
        <v>7</v>
      </c>
      <c r="F236" s="11" t="s">
        <v>203</v>
      </c>
      <c r="G236" s="11" t="s">
        <v>173</v>
      </c>
      <c r="H236" s="13" t="s">
        <v>162</v>
      </c>
      <c r="I236" s="12" t="s">
        <v>711</v>
      </c>
      <c r="J236" s="13" t="s">
        <v>135</v>
      </c>
      <c r="K236" s="13" t="s">
        <v>175</v>
      </c>
      <c r="L236" s="13" t="n">
        <f aca="false">IF(K236="Cited",1,0)</f>
        <v>1</v>
      </c>
      <c r="M236" s="13" t="n">
        <f aca="false">IF(OR(K236="Cited",K236="Mentioned"),1,0)</f>
        <v>1</v>
      </c>
      <c r="N236" s="11" t="s">
        <v>712</v>
      </c>
      <c r="O236" s="12" t="s">
        <v>713</v>
      </c>
      <c r="P236" s="11"/>
      <c r="Q236" s="12" t="s">
        <v>139</v>
      </c>
      <c r="R236" s="13" t="s">
        <v>140</v>
      </c>
    </row>
    <row r="237" customFormat="false" ht="23.25" hidden="false" customHeight="true" outlineLevel="0" collapsed="false">
      <c r="A237" s="13" t="n">
        <v>236</v>
      </c>
      <c r="B237" s="11" t="s">
        <v>660</v>
      </c>
      <c r="C237" s="11" t="s">
        <v>661</v>
      </c>
      <c r="D237" s="12" t="s">
        <v>662</v>
      </c>
      <c r="E237" s="13" t="n">
        <v>7</v>
      </c>
      <c r="F237" s="11" t="s">
        <v>203</v>
      </c>
      <c r="G237" s="11" t="s">
        <v>173</v>
      </c>
      <c r="H237" s="13" t="s">
        <v>162</v>
      </c>
      <c r="I237" s="12" t="s">
        <v>711</v>
      </c>
      <c r="J237" s="13" t="s">
        <v>141</v>
      </c>
      <c r="K237" s="13" t="s">
        <v>175</v>
      </c>
      <c r="L237" s="13" t="n">
        <f aca="false">IF(K237="Cited",1,0)</f>
        <v>1</v>
      </c>
      <c r="M237" s="13" t="n">
        <f aca="false">IF(OR(K237="Cited",K237="Mentioned"),1,0)</f>
        <v>1</v>
      </c>
      <c r="N237" s="11" t="s">
        <v>714</v>
      </c>
      <c r="O237" s="12" t="s">
        <v>715</v>
      </c>
      <c r="P237" s="11" t="s">
        <v>716</v>
      </c>
      <c r="Q237" s="12" t="s">
        <v>145</v>
      </c>
      <c r="R237" s="13" t="s">
        <v>140</v>
      </c>
    </row>
    <row r="238" customFormat="false" ht="23.25" hidden="false" customHeight="true" outlineLevel="0" collapsed="false">
      <c r="A238" s="13" t="n">
        <v>237</v>
      </c>
      <c r="B238" s="11" t="s">
        <v>660</v>
      </c>
      <c r="C238" s="11" t="s">
        <v>661</v>
      </c>
      <c r="D238" s="12" t="s">
        <v>662</v>
      </c>
      <c r="E238" s="13" t="n">
        <v>7</v>
      </c>
      <c r="F238" s="11" t="s">
        <v>203</v>
      </c>
      <c r="G238" s="11" t="s">
        <v>173</v>
      </c>
      <c r="H238" s="13" t="s">
        <v>162</v>
      </c>
      <c r="I238" s="12" t="s">
        <v>711</v>
      </c>
      <c r="J238" s="13" t="s">
        <v>146</v>
      </c>
      <c r="K238" s="13" t="s">
        <v>175</v>
      </c>
      <c r="L238" s="13" t="n">
        <f aca="false">IF(K238="Cited",1,0)</f>
        <v>1</v>
      </c>
      <c r="M238" s="13" t="n">
        <f aca="false">IF(OR(K238="Cited",K238="Mentioned"),1,0)</f>
        <v>1</v>
      </c>
      <c r="N238" s="11" t="s">
        <v>717</v>
      </c>
      <c r="O238" s="12" t="s">
        <v>718</v>
      </c>
      <c r="P238" s="11"/>
      <c r="Q238" s="12" t="s">
        <v>306</v>
      </c>
      <c r="R238" s="13" t="s">
        <v>150</v>
      </c>
    </row>
    <row r="239" customFormat="false" ht="23.25" hidden="false" customHeight="true" outlineLevel="0" collapsed="false">
      <c r="A239" s="13" t="n">
        <v>238</v>
      </c>
      <c r="B239" s="11" t="s">
        <v>660</v>
      </c>
      <c r="C239" s="11" t="s">
        <v>661</v>
      </c>
      <c r="D239" s="12" t="s">
        <v>662</v>
      </c>
      <c r="E239" s="13" t="n">
        <v>8</v>
      </c>
      <c r="F239" s="11" t="s">
        <v>203</v>
      </c>
      <c r="G239" s="11" t="s">
        <v>132</v>
      </c>
      <c r="H239" s="13" t="s">
        <v>133</v>
      </c>
      <c r="I239" s="12" t="s">
        <v>719</v>
      </c>
      <c r="J239" s="13" t="s">
        <v>135</v>
      </c>
      <c r="K239" s="13" t="s">
        <v>136</v>
      </c>
      <c r="L239" s="13" t="n">
        <f aca="false">IF(K239="Cited",1,0)</f>
        <v>0</v>
      </c>
      <c r="M239" s="13" t="n">
        <f aca="false">IF(OR(K239="Cited",K239="Mentioned"),1,0)</f>
        <v>0</v>
      </c>
      <c r="N239" s="11" t="s">
        <v>720</v>
      </c>
      <c r="O239" s="12" t="s">
        <v>721</v>
      </c>
      <c r="P239" s="11"/>
      <c r="Q239" s="12" t="s">
        <v>139</v>
      </c>
      <c r="R239" s="13" t="s">
        <v>140</v>
      </c>
    </row>
    <row r="240" customFormat="false" ht="23.25" hidden="false" customHeight="true" outlineLevel="0" collapsed="false">
      <c r="A240" s="13" t="n">
        <v>239</v>
      </c>
      <c r="B240" s="11" t="s">
        <v>660</v>
      </c>
      <c r="C240" s="11" t="s">
        <v>661</v>
      </c>
      <c r="D240" s="12" t="s">
        <v>662</v>
      </c>
      <c r="E240" s="13" t="n">
        <v>8</v>
      </c>
      <c r="F240" s="11" t="s">
        <v>203</v>
      </c>
      <c r="G240" s="11" t="s">
        <v>132</v>
      </c>
      <c r="H240" s="13" t="s">
        <v>133</v>
      </c>
      <c r="I240" s="12" t="s">
        <v>719</v>
      </c>
      <c r="J240" s="13" t="s">
        <v>141</v>
      </c>
      <c r="K240" s="13" t="s">
        <v>136</v>
      </c>
      <c r="L240" s="13" t="n">
        <f aca="false">IF(K240="Cited",1,0)</f>
        <v>0</v>
      </c>
      <c r="M240" s="13" t="n">
        <f aca="false">IF(OR(K240="Cited",K240="Mentioned"),1,0)</f>
        <v>0</v>
      </c>
      <c r="N240" s="11" t="s">
        <v>722</v>
      </c>
      <c r="O240" s="12" t="s">
        <v>723</v>
      </c>
      <c r="P240" s="11" t="s">
        <v>724</v>
      </c>
      <c r="Q240" s="12" t="s">
        <v>145</v>
      </c>
      <c r="R240" s="13" t="s">
        <v>140</v>
      </c>
    </row>
    <row r="241" customFormat="false" ht="23.25" hidden="false" customHeight="true" outlineLevel="0" collapsed="false">
      <c r="A241" s="13" t="n">
        <v>240</v>
      </c>
      <c r="B241" s="11" t="s">
        <v>660</v>
      </c>
      <c r="C241" s="11" t="s">
        <v>661</v>
      </c>
      <c r="D241" s="12" t="s">
        <v>662</v>
      </c>
      <c r="E241" s="13" t="n">
        <v>8</v>
      </c>
      <c r="F241" s="11" t="s">
        <v>203</v>
      </c>
      <c r="G241" s="11" t="s">
        <v>132</v>
      </c>
      <c r="H241" s="13" t="s">
        <v>133</v>
      </c>
      <c r="I241" s="12" t="s">
        <v>719</v>
      </c>
      <c r="J241" s="13" t="s">
        <v>146</v>
      </c>
      <c r="K241" s="13" t="s">
        <v>136</v>
      </c>
      <c r="L241" s="13" t="n">
        <f aca="false">IF(K241="Cited",1,0)</f>
        <v>0</v>
      </c>
      <c r="M241" s="13" t="n">
        <f aca="false">IF(OR(K241="Cited",K241="Mentioned"),1,0)</f>
        <v>0</v>
      </c>
      <c r="N241" s="11" t="s">
        <v>725</v>
      </c>
      <c r="O241" s="12" t="s">
        <v>726</v>
      </c>
      <c r="P241" s="11"/>
      <c r="Q241" s="12" t="s">
        <v>306</v>
      </c>
      <c r="R241" s="13" t="s">
        <v>150</v>
      </c>
    </row>
    <row r="242" customFormat="false" ht="23.25" hidden="false" customHeight="true" outlineLevel="0" collapsed="false">
      <c r="A242" s="13" t="n">
        <v>241</v>
      </c>
      <c r="B242" s="11" t="s">
        <v>727</v>
      </c>
      <c r="C242" s="11" t="s">
        <v>661</v>
      </c>
      <c r="D242" s="12" t="s">
        <v>662</v>
      </c>
      <c r="E242" s="13" t="n">
        <v>1</v>
      </c>
      <c r="F242" s="11" t="s">
        <v>131</v>
      </c>
      <c r="G242" s="11" t="s">
        <v>132</v>
      </c>
      <c r="H242" s="13" t="s">
        <v>133</v>
      </c>
      <c r="I242" s="12" t="s">
        <v>663</v>
      </c>
      <c r="J242" s="13" t="s">
        <v>135</v>
      </c>
      <c r="K242" s="13" t="s">
        <v>136</v>
      </c>
      <c r="L242" s="13" t="n">
        <f aca="false">IF(K242="Cited",1,0)</f>
        <v>0</v>
      </c>
      <c r="M242" s="13" t="n">
        <f aca="false">IF(OR(K242="Cited",K242="Mentioned"),1,0)</f>
        <v>0</v>
      </c>
      <c r="N242" s="11" t="s">
        <v>664</v>
      </c>
      <c r="O242" s="12" t="s">
        <v>665</v>
      </c>
      <c r="P242" s="11"/>
      <c r="Q242" s="12" t="s">
        <v>139</v>
      </c>
      <c r="R242" s="13" t="s">
        <v>140</v>
      </c>
    </row>
    <row r="243" customFormat="false" ht="23.25" hidden="false" customHeight="true" outlineLevel="0" collapsed="false">
      <c r="A243" s="13" t="n">
        <v>242</v>
      </c>
      <c r="B243" s="11" t="s">
        <v>727</v>
      </c>
      <c r="C243" s="11" t="s">
        <v>661</v>
      </c>
      <c r="D243" s="12" t="s">
        <v>662</v>
      </c>
      <c r="E243" s="13" t="n">
        <v>1</v>
      </c>
      <c r="F243" s="11" t="s">
        <v>131</v>
      </c>
      <c r="G243" s="11" t="s">
        <v>132</v>
      </c>
      <c r="H243" s="13" t="s">
        <v>133</v>
      </c>
      <c r="I243" s="12" t="s">
        <v>663</v>
      </c>
      <c r="J243" s="13" t="s">
        <v>141</v>
      </c>
      <c r="K243" s="13" t="s">
        <v>136</v>
      </c>
      <c r="L243" s="13" t="n">
        <f aca="false">IF(K243="Cited",1,0)</f>
        <v>0</v>
      </c>
      <c r="M243" s="13" t="n">
        <f aca="false">IF(OR(K243="Cited",K243="Mentioned"),1,0)</f>
        <v>0</v>
      </c>
      <c r="N243" s="11" t="s">
        <v>666</v>
      </c>
      <c r="O243" s="12" t="s">
        <v>667</v>
      </c>
      <c r="P243" s="11" t="s">
        <v>668</v>
      </c>
      <c r="Q243" s="12" t="s">
        <v>145</v>
      </c>
      <c r="R243" s="13" t="s">
        <v>140</v>
      </c>
    </row>
    <row r="244" customFormat="false" ht="23.25" hidden="false" customHeight="true" outlineLevel="0" collapsed="false">
      <c r="A244" s="13" t="n">
        <v>243</v>
      </c>
      <c r="B244" s="11" t="s">
        <v>727</v>
      </c>
      <c r="C244" s="11" t="s">
        <v>661</v>
      </c>
      <c r="D244" s="12" t="s">
        <v>662</v>
      </c>
      <c r="E244" s="13" t="n">
        <v>1</v>
      </c>
      <c r="F244" s="11" t="s">
        <v>131</v>
      </c>
      <c r="G244" s="11" t="s">
        <v>132</v>
      </c>
      <c r="H244" s="13" t="s">
        <v>133</v>
      </c>
      <c r="I244" s="12" t="s">
        <v>663</v>
      </c>
      <c r="J244" s="13" t="s">
        <v>146</v>
      </c>
      <c r="K244" s="13" t="s">
        <v>136</v>
      </c>
      <c r="L244" s="13" t="n">
        <f aca="false">IF(K244="Cited",1,0)</f>
        <v>0</v>
      </c>
      <c r="M244" s="13" t="n">
        <f aca="false">IF(OR(K244="Cited",K244="Mentioned"),1,0)</f>
        <v>0</v>
      </c>
      <c r="N244" s="11" t="s">
        <v>669</v>
      </c>
      <c r="O244" s="12" t="s">
        <v>670</v>
      </c>
      <c r="P244" s="11"/>
      <c r="Q244" s="12" t="s">
        <v>306</v>
      </c>
      <c r="R244" s="13" t="s">
        <v>150</v>
      </c>
    </row>
    <row r="245" customFormat="false" ht="23.25" hidden="false" customHeight="true" outlineLevel="0" collapsed="false">
      <c r="A245" s="13" t="n">
        <v>244</v>
      </c>
      <c r="B245" s="11" t="s">
        <v>727</v>
      </c>
      <c r="C245" s="11" t="s">
        <v>661</v>
      </c>
      <c r="D245" s="12" t="s">
        <v>662</v>
      </c>
      <c r="E245" s="13" t="n">
        <v>2</v>
      </c>
      <c r="F245" s="11" t="s">
        <v>131</v>
      </c>
      <c r="G245" s="11" t="s">
        <v>132</v>
      </c>
      <c r="H245" s="13" t="s">
        <v>133</v>
      </c>
      <c r="I245" s="12" t="s">
        <v>671</v>
      </c>
      <c r="J245" s="13" t="s">
        <v>135</v>
      </c>
      <c r="K245" s="13" t="s">
        <v>136</v>
      </c>
      <c r="L245" s="13" t="n">
        <f aca="false">IF(K245="Cited",1,0)</f>
        <v>0</v>
      </c>
      <c r="M245" s="13" t="n">
        <f aca="false">IF(OR(K245="Cited",K245="Mentioned"),1,0)</f>
        <v>0</v>
      </c>
      <c r="N245" s="11" t="s">
        <v>672</v>
      </c>
      <c r="O245" s="12" t="s">
        <v>673</v>
      </c>
      <c r="P245" s="11"/>
      <c r="Q245" s="12" t="s">
        <v>139</v>
      </c>
      <c r="R245" s="13" t="s">
        <v>140</v>
      </c>
    </row>
    <row r="246" customFormat="false" ht="23.25" hidden="false" customHeight="true" outlineLevel="0" collapsed="false">
      <c r="A246" s="13" t="n">
        <v>245</v>
      </c>
      <c r="B246" s="11" t="s">
        <v>727</v>
      </c>
      <c r="C246" s="11" t="s">
        <v>661</v>
      </c>
      <c r="D246" s="12" t="s">
        <v>662</v>
      </c>
      <c r="E246" s="13" t="n">
        <v>2</v>
      </c>
      <c r="F246" s="11" t="s">
        <v>131</v>
      </c>
      <c r="G246" s="11" t="s">
        <v>132</v>
      </c>
      <c r="H246" s="13" t="s">
        <v>133</v>
      </c>
      <c r="I246" s="12" t="s">
        <v>671</v>
      </c>
      <c r="J246" s="13" t="s">
        <v>141</v>
      </c>
      <c r="K246" s="13" t="s">
        <v>136</v>
      </c>
      <c r="L246" s="13" t="n">
        <f aca="false">IF(K246="Cited",1,0)</f>
        <v>0</v>
      </c>
      <c r="M246" s="13" t="n">
        <f aca="false">IF(OR(K246="Cited",K246="Mentioned"),1,0)</f>
        <v>0</v>
      </c>
      <c r="N246" s="11" t="s">
        <v>674</v>
      </c>
      <c r="O246" s="12" t="s">
        <v>675</v>
      </c>
      <c r="P246" s="11" t="s">
        <v>676</v>
      </c>
      <c r="Q246" s="12" t="s">
        <v>145</v>
      </c>
      <c r="R246" s="13" t="s">
        <v>140</v>
      </c>
    </row>
    <row r="247" customFormat="false" ht="23.25" hidden="false" customHeight="true" outlineLevel="0" collapsed="false">
      <c r="A247" s="13" t="n">
        <v>246</v>
      </c>
      <c r="B247" s="11" t="s">
        <v>727</v>
      </c>
      <c r="C247" s="11" t="s">
        <v>661</v>
      </c>
      <c r="D247" s="12" t="s">
        <v>662</v>
      </c>
      <c r="E247" s="13" t="n">
        <v>2</v>
      </c>
      <c r="F247" s="11" t="s">
        <v>131</v>
      </c>
      <c r="G247" s="11" t="s">
        <v>132</v>
      </c>
      <c r="H247" s="13" t="s">
        <v>133</v>
      </c>
      <c r="I247" s="12" t="s">
        <v>671</v>
      </c>
      <c r="J247" s="13" t="s">
        <v>146</v>
      </c>
      <c r="K247" s="13" t="s">
        <v>136</v>
      </c>
      <c r="L247" s="13" t="n">
        <f aca="false">IF(K247="Cited",1,0)</f>
        <v>0</v>
      </c>
      <c r="M247" s="13" t="n">
        <f aca="false">IF(OR(K247="Cited",K247="Mentioned"),1,0)</f>
        <v>0</v>
      </c>
      <c r="N247" s="11" t="s">
        <v>677</v>
      </c>
      <c r="O247" s="12" t="s">
        <v>678</v>
      </c>
      <c r="P247" s="11"/>
      <c r="Q247" s="12" t="s">
        <v>306</v>
      </c>
      <c r="R247" s="13" t="s">
        <v>150</v>
      </c>
    </row>
    <row r="248" customFormat="false" ht="23.25" hidden="false" customHeight="true" outlineLevel="0" collapsed="false">
      <c r="A248" s="13" t="n">
        <v>247</v>
      </c>
      <c r="B248" s="11" t="s">
        <v>727</v>
      </c>
      <c r="C248" s="11" t="s">
        <v>661</v>
      </c>
      <c r="D248" s="12" t="s">
        <v>662</v>
      </c>
      <c r="E248" s="13" t="n">
        <v>3</v>
      </c>
      <c r="F248" s="11" t="s">
        <v>160</v>
      </c>
      <c r="G248" s="11" t="s">
        <v>161</v>
      </c>
      <c r="H248" s="13" t="s">
        <v>162</v>
      </c>
      <c r="I248" s="12" t="s">
        <v>728</v>
      </c>
      <c r="J248" s="13" t="s">
        <v>135</v>
      </c>
      <c r="K248" s="13" t="s">
        <v>175</v>
      </c>
      <c r="L248" s="13" t="n">
        <f aca="false">IF(K248="Cited",1,0)</f>
        <v>1</v>
      </c>
      <c r="M248" s="13" t="n">
        <f aca="false">IF(OR(K248="Cited",K248="Mentioned"),1,0)</f>
        <v>1</v>
      </c>
      <c r="N248" s="11" t="s">
        <v>729</v>
      </c>
      <c r="O248" s="12" t="s">
        <v>730</v>
      </c>
      <c r="P248" s="11"/>
      <c r="Q248" s="12" t="s">
        <v>139</v>
      </c>
      <c r="R248" s="13" t="s">
        <v>140</v>
      </c>
    </row>
    <row r="249" customFormat="false" ht="23.25" hidden="false" customHeight="true" outlineLevel="0" collapsed="false">
      <c r="A249" s="13" t="n">
        <v>248</v>
      </c>
      <c r="B249" s="11" t="s">
        <v>727</v>
      </c>
      <c r="C249" s="11" t="s">
        <v>661</v>
      </c>
      <c r="D249" s="12" t="s">
        <v>662</v>
      </c>
      <c r="E249" s="13" t="n">
        <v>3</v>
      </c>
      <c r="F249" s="11" t="s">
        <v>160</v>
      </c>
      <c r="G249" s="11" t="s">
        <v>161</v>
      </c>
      <c r="H249" s="13" t="s">
        <v>162</v>
      </c>
      <c r="I249" s="12" t="s">
        <v>728</v>
      </c>
      <c r="J249" s="13" t="s">
        <v>141</v>
      </c>
      <c r="K249" s="13" t="s">
        <v>175</v>
      </c>
      <c r="L249" s="13" t="n">
        <f aca="false">IF(K249="Cited",1,0)</f>
        <v>1</v>
      </c>
      <c r="M249" s="13" t="n">
        <f aca="false">IF(OR(K249="Cited",K249="Mentioned"),1,0)</f>
        <v>1</v>
      </c>
      <c r="N249" s="11" t="s">
        <v>731</v>
      </c>
      <c r="O249" s="12" t="s">
        <v>732</v>
      </c>
      <c r="P249" s="11" t="s">
        <v>733</v>
      </c>
      <c r="Q249" s="12" t="s">
        <v>145</v>
      </c>
      <c r="R249" s="13" t="s">
        <v>140</v>
      </c>
    </row>
    <row r="250" customFormat="false" ht="23.25" hidden="false" customHeight="true" outlineLevel="0" collapsed="false">
      <c r="A250" s="13" t="n">
        <v>249</v>
      </c>
      <c r="B250" s="11" t="s">
        <v>727</v>
      </c>
      <c r="C250" s="11" t="s">
        <v>661</v>
      </c>
      <c r="D250" s="12" t="s">
        <v>662</v>
      </c>
      <c r="E250" s="13" t="n">
        <v>3</v>
      </c>
      <c r="F250" s="11" t="s">
        <v>160</v>
      </c>
      <c r="G250" s="11" t="s">
        <v>161</v>
      </c>
      <c r="H250" s="13" t="s">
        <v>162</v>
      </c>
      <c r="I250" s="12" t="s">
        <v>728</v>
      </c>
      <c r="J250" s="13" t="s">
        <v>146</v>
      </c>
      <c r="K250" s="13" t="s">
        <v>175</v>
      </c>
      <c r="L250" s="13" t="n">
        <f aca="false">IF(K250="Cited",1,0)</f>
        <v>1</v>
      </c>
      <c r="M250" s="13" t="n">
        <f aca="false">IF(OR(K250="Cited",K250="Mentioned"),1,0)</f>
        <v>1</v>
      </c>
      <c r="N250" s="11" t="s">
        <v>734</v>
      </c>
      <c r="O250" s="12" t="s">
        <v>735</v>
      </c>
      <c r="P250" s="11"/>
      <c r="Q250" s="12" t="s">
        <v>306</v>
      </c>
      <c r="R250" s="13" t="s">
        <v>150</v>
      </c>
    </row>
    <row r="251" customFormat="false" ht="23.25" hidden="false" customHeight="true" outlineLevel="0" collapsed="false">
      <c r="A251" s="13" t="n">
        <v>250</v>
      </c>
      <c r="B251" s="11" t="s">
        <v>727</v>
      </c>
      <c r="C251" s="11" t="s">
        <v>661</v>
      </c>
      <c r="D251" s="12" t="s">
        <v>662</v>
      </c>
      <c r="E251" s="13" t="n">
        <v>4</v>
      </c>
      <c r="F251" s="11" t="s">
        <v>160</v>
      </c>
      <c r="G251" s="11" t="s">
        <v>173</v>
      </c>
      <c r="H251" s="13" t="s">
        <v>162</v>
      </c>
      <c r="I251" s="12" t="s">
        <v>736</v>
      </c>
      <c r="J251" s="13" t="s">
        <v>135</v>
      </c>
      <c r="K251" s="13" t="s">
        <v>175</v>
      </c>
      <c r="L251" s="13" t="n">
        <f aca="false">IF(K251="Cited",1,0)</f>
        <v>1</v>
      </c>
      <c r="M251" s="13" t="n">
        <f aca="false">IF(OR(K251="Cited",K251="Mentioned"),1,0)</f>
        <v>1</v>
      </c>
      <c r="N251" s="11" t="s">
        <v>737</v>
      </c>
      <c r="O251" s="12" t="s">
        <v>738</v>
      </c>
      <c r="P251" s="11"/>
      <c r="Q251" s="12" t="s">
        <v>139</v>
      </c>
      <c r="R251" s="13" t="s">
        <v>140</v>
      </c>
    </row>
    <row r="252" customFormat="false" ht="23.25" hidden="false" customHeight="true" outlineLevel="0" collapsed="false">
      <c r="A252" s="13" t="n">
        <v>251</v>
      </c>
      <c r="B252" s="11" t="s">
        <v>727</v>
      </c>
      <c r="C252" s="11" t="s">
        <v>661</v>
      </c>
      <c r="D252" s="12" t="s">
        <v>662</v>
      </c>
      <c r="E252" s="13" t="n">
        <v>4</v>
      </c>
      <c r="F252" s="11" t="s">
        <v>160</v>
      </c>
      <c r="G252" s="11" t="s">
        <v>173</v>
      </c>
      <c r="H252" s="13" t="s">
        <v>162</v>
      </c>
      <c r="I252" s="12" t="s">
        <v>736</v>
      </c>
      <c r="J252" s="13" t="s">
        <v>141</v>
      </c>
      <c r="K252" s="13" t="s">
        <v>175</v>
      </c>
      <c r="L252" s="13" t="n">
        <f aca="false">IF(K252="Cited",1,0)</f>
        <v>1</v>
      </c>
      <c r="M252" s="13" t="n">
        <f aca="false">IF(OR(K252="Cited",K252="Mentioned"),1,0)</f>
        <v>1</v>
      </c>
      <c r="N252" s="11" t="s">
        <v>739</v>
      </c>
      <c r="O252" s="12" t="s">
        <v>740</v>
      </c>
      <c r="P252" s="11" t="s">
        <v>741</v>
      </c>
      <c r="Q252" s="12" t="s">
        <v>145</v>
      </c>
      <c r="R252" s="13" t="s">
        <v>140</v>
      </c>
    </row>
    <row r="253" customFormat="false" ht="23.25" hidden="false" customHeight="true" outlineLevel="0" collapsed="false">
      <c r="A253" s="13" t="n">
        <v>252</v>
      </c>
      <c r="B253" s="11" t="s">
        <v>727</v>
      </c>
      <c r="C253" s="11" t="s">
        <v>661</v>
      </c>
      <c r="D253" s="12" t="s">
        <v>662</v>
      </c>
      <c r="E253" s="13" t="n">
        <v>4</v>
      </c>
      <c r="F253" s="11" t="s">
        <v>160</v>
      </c>
      <c r="G253" s="11" t="s">
        <v>173</v>
      </c>
      <c r="H253" s="13" t="s">
        <v>162</v>
      </c>
      <c r="I253" s="12" t="s">
        <v>736</v>
      </c>
      <c r="J253" s="13" t="s">
        <v>146</v>
      </c>
      <c r="K253" s="13" t="s">
        <v>175</v>
      </c>
      <c r="L253" s="13" t="n">
        <f aca="false">IF(K253="Cited",1,0)</f>
        <v>1</v>
      </c>
      <c r="M253" s="13" t="n">
        <f aca="false">IF(OR(K253="Cited",K253="Mentioned"),1,0)</f>
        <v>1</v>
      </c>
      <c r="N253" s="11" t="s">
        <v>742</v>
      </c>
      <c r="O253" s="12" t="s">
        <v>743</v>
      </c>
      <c r="P253" s="11"/>
      <c r="Q253" s="12" t="s">
        <v>306</v>
      </c>
      <c r="R253" s="13" t="s">
        <v>150</v>
      </c>
    </row>
    <row r="254" customFormat="false" ht="23.25" hidden="false" customHeight="true" outlineLevel="0" collapsed="false">
      <c r="A254" s="13" t="n">
        <v>253</v>
      </c>
      <c r="B254" s="11" t="s">
        <v>727</v>
      </c>
      <c r="C254" s="11" t="s">
        <v>661</v>
      </c>
      <c r="D254" s="12" t="s">
        <v>662</v>
      </c>
      <c r="E254" s="13" t="n">
        <v>5</v>
      </c>
      <c r="F254" s="11" t="s">
        <v>184</v>
      </c>
      <c r="G254" s="11" t="s">
        <v>173</v>
      </c>
      <c r="H254" s="13" t="s">
        <v>162</v>
      </c>
      <c r="I254" s="12" t="s">
        <v>744</v>
      </c>
      <c r="J254" s="13" t="s">
        <v>135</v>
      </c>
      <c r="K254" s="13" t="s">
        <v>175</v>
      </c>
      <c r="L254" s="13" t="n">
        <f aca="false">IF(K254="Cited",1,0)</f>
        <v>1</v>
      </c>
      <c r="M254" s="13" t="n">
        <f aca="false">IF(OR(K254="Cited",K254="Mentioned"),1,0)</f>
        <v>1</v>
      </c>
      <c r="N254" s="11" t="s">
        <v>745</v>
      </c>
      <c r="O254" s="12" t="s">
        <v>746</v>
      </c>
      <c r="P254" s="11"/>
      <c r="Q254" s="12" t="s">
        <v>139</v>
      </c>
      <c r="R254" s="13" t="s">
        <v>140</v>
      </c>
    </row>
    <row r="255" customFormat="false" ht="15" hidden="false" customHeight="true" outlineLevel="0" collapsed="false">
      <c r="A255" s="13" t="n">
        <v>254</v>
      </c>
      <c r="B255" s="11" t="s">
        <v>727</v>
      </c>
      <c r="C255" s="11" t="s">
        <v>661</v>
      </c>
      <c r="D255" s="12" t="s">
        <v>662</v>
      </c>
      <c r="E255" s="13" t="n">
        <v>5</v>
      </c>
      <c r="F255" s="11" t="s">
        <v>184</v>
      </c>
      <c r="G255" s="11" t="s">
        <v>173</v>
      </c>
      <c r="H255" s="13" t="s">
        <v>162</v>
      </c>
      <c r="I255" s="12" t="s">
        <v>744</v>
      </c>
      <c r="J255" s="13" t="s">
        <v>141</v>
      </c>
      <c r="K255" s="13" t="s">
        <v>175</v>
      </c>
      <c r="L255" s="13" t="n">
        <f aca="false">IF(K255="Cited",1,0)</f>
        <v>1</v>
      </c>
      <c r="M255" s="13" t="n">
        <f aca="false">IF(OR(K255="Cited",K255="Mentioned"),1,0)</f>
        <v>1</v>
      </c>
      <c r="N255" s="11" t="s">
        <v>747</v>
      </c>
      <c r="O255" s="12" t="s">
        <v>748</v>
      </c>
      <c r="P255" s="11" t="s">
        <v>749</v>
      </c>
      <c r="Q255" s="12" t="s">
        <v>145</v>
      </c>
      <c r="R255" s="13" t="s">
        <v>140</v>
      </c>
    </row>
    <row r="256" customFormat="false" ht="23.25" hidden="false" customHeight="true" outlineLevel="0" collapsed="false">
      <c r="A256" s="13" t="n">
        <v>255</v>
      </c>
      <c r="B256" s="11" t="s">
        <v>727</v>
      </c>
      <c r="C256" s="11" t="s">
        <v>661</v>
      </c>
      <c r="D256" s="12" t="s">
        <v>662</v>
      </c>
      <c r="E256" s="13" t="n">
        <v>5</v>
      </c>
      <c r="F256" s="11" t="s">
        <v>184</v>
      </c>
      <c r="G256" s="11" t="s">
        <v>173</v>
      </c>
      <c r="H256" s="13" t="s">
        <v>162</v>
      </c>
      <c r="I256" s="12" t="s">
        <v>744</v>
      </c>
      <c r="J256" s="13" t="s">
        <v>146</v>
      </c>
      <c r="K256" s="13" t="s">
        <v>175</v>
      </c>
      <c r="L256" s="13" t="n">
        <f aca="false">IF(K256="Cited",1,0)</f>
        <v>1</v>
      </c>
      <c r="M256" s="13" t="n">
        <f aca="false">IF(OR(K256="Cited",K256="Mentioned"),1,0)</f>
        <v>1</v>
      </c>
      <c r="N256" s="11" t="s">
        <v>750</v>
      </c>
      <c r="O256" s="12" t="s">
        <v>751</v>
      </c>
      <c r="P256" s="11"/>
      <c r="Q256" s="12" t="s">
        <v>306</v>
      </c>
      <c r="R256" s="13" t="s">
        <v>150</v>
      </c>
    </row>
    <row r="257" customFormat="false" ht="23.25" hidden="false" customHeight="true" outlineLevel="0" collapsed="false">
      <c r="A257" s="13" t="n">
        <v>256</v>
      </c>
      <c r="B257" s="11" t="s">
        <v>727</v>
      </c>
      <c r="C257" s="11" t="s">
        <v>661</v>
      </c>
      <c r="D257" s="12" t="s">
        <v>662</v>
      </c>
      <c r="E257" s="13" t="n">
        <v>6</v>
      </c>
      <c r="F257" s="11" t="s">
        <v>184</v>
      </c>
      <c r="G257" s="11" t="s">
        <v>173</v>
      </c>
      <c r="H257" s="13" t="s">
        <v>162</v>
      </c>
      <c r="I257" s="12" t="s">
        <v>752</v>
      </c>
      <c r="J257" s="13" t="s">
        <v>135</v>
      </c>
      <c r="K257" s="13" t="s">
        <v>175</v>
      </c>
      <c r="L257" s="13" t="n">
        <f aca="false">IF(K257="Cited",1,0)</f>
        <v>1</v>
      </c>
      <c r="M257" s="13" t="n">
        <f aca="false">IF(OR(K257="Cited",K257="Mentioned"),1,0)</f>
        <v>1</v>
      </c>
      <c r="N257" s="11" t="s">
        <v>753</v>
      </c>
      <c r="O257" s="12" t="s">
        <v>754</v>
      </c>
      <c r="P257" s="11"/>
      <c r="Q257" s="12" t="s">
        <v>139</v>
      </c>
      <c r="R257" s="13" t="s">
        <v>140</v>
      </c>
    </row>
    <row r="258" customFormat="false" ht="23.25" hidden="false" customHeight="true" outlineLevel="0" collapsed="false">
      <c r="A258" s="13" t="n">
        <v>257</v>
      </c>
      <c r="B258" s="11" t="s">
        <v>727</v>
      </c>
      <c r="C258" s="11" t="s">
        <v>661</v>
      </c>
      <c r="D258" s="12" t="s">
        <v>662</v>
      </c>
      <c r="E258" s="13" t="n">
        <v>6</v>
      </c>
      <c r="F258" s="11" t="s">
        <v>184</v>
      </c>
      <c r="G258" s="11" t="s">
        <v>173</v>
      </c>
      <c r="H258" s="13" t="s">
        <v>162</v>
      </c>
      <c r="I258" s="12" t="s">
        <v>752</v>
      </c>
      <c r="J258" s="13" t="s">
        <v>141</v>
      </c>
      <c r="K258" s="13" t="s">
        <v>175</v>
      </c>
      <c r="L258" s="13" t="n">
        <f aca="false">IF(K258="Cited",1,0)</f>
        <v>1</v>
      </c>
      <c r="M258" s="13" t="n">
        <f aca="false">IF(OR(K258="Cited",K258="Mentioned"),1,0)</f>
        <v>1</v>
      </c>
      <c r="N258" s="11" t="s">
        <v>755</v>
      </c>
      <c r="O258" s="12" t="s">
        <v>756</v>
      </c>
      <c r="P258" s="11" t="s">
        <v>757</v>
      </c>
      <c r="Q258" s="12" t="s">
        <v>145</v>
      </c>
      <c r="R258" s="13" t="s">
        <v>140</v>
      </c>
    </row>
    <row r="259" customFormat="false" ht="23.25" hidden="false" customHeight="true" outlineLevel="0" collapsed="false">
      <c r="A259" s="13" t="n">
        <v>258</v>
      </c>
      <c r="B259" s="11" t="s">
        <v>727</v>
      </c>
      <c r="C259" s="11" t="s">
        <v>661</v>
      </c>
      <c r="D259" s="12" t="s">
        <v>662</v>
      </c>
      <c r="E259" s="13" t="n">
        <v>6</v>
      </c>
      <c r="F259" s="11" t="s">
        <v>184</v>
      </c>
      <c r="G259" s="11" t="s">
        <v>173</v>
      </c>
      <c r="H259" s="13" t="s">
        <v>162</v>
      </c>
      <c r="I259" s="12" t="s">
        <v>752</v>
      </c>
      <c r="J259" s="13" t="s">
        <v>146</v>
      </c>
      <c r="K259" s="13" t="s">
        <v>175</v>
      </c>
      <c r="L259" s="13" t="n">
        <f aca="false">IF(K259="Cited",1,0)</f>
        <v>1</v>
      </c>
      <c r="M259" s="13" t="n">
        <f aca="false">IF(OR(K259="Cited",K259="Mentioned"),1,0)</f>
        <v>1</v>
      </c>
      <c r="N259" s="11" t="s">
        <v>758</v>
      </c>
      <c r="O259" s="12" t="s">
        <v>759</v>
      </c>
      <c r="P259" s="11"/>
      <c r="Q259" s="12" t="s">
        <v>306</v>
      </c>
      <c r="R259" s="13" t="s">
        <v>150</v>
      </c>
    </row>
    <row r="260" customFormat="false" ht="23.25" hidden="false" customHeight="true" outlineLevel="0" collapsed="false">
      <c r="A260" s="13" t="n">
        <v>259</v>
      </c>
      <c r="B260" s="11" t="s">
        <v>727</v>
      </c>
      <c r="C260" s="11" t="s">
        <v>661</v>
      </c>
      <c r="D260" s="12" t="s">
        <v>662</v>
      </c>
      <c r="E260" s="13" t="n">
        <v>7</v>
      </c>
      <c r="F260" s="11" t="s">
        <v>203</v>
      </c>
      <c r="G260" s="11" t="s">
        <v>173</v>
      </c>
      <c r="H260" s="13" t="s">
        <v>162</v>
      </c>
      <c r="I260" s="12" t="s">
        <v>760</v>
      </c>
      <c r="J260" s="13" t="s">
        <v>135</v>
      </c>
      <c r="K260" s="13" t="s">
        <v>175</v>
      </c>
      <c r="L260" s="13" t="n">
        <f aca="false">IF(K260="Cited",1,0)</f>
        <v>1</v>
      </c>
      <c r="M260" s="13" t="n">
        <f aca="false">IF(OR(K260="Cited",K260="Mentioned"),1,0)</f>
        <v>1</v>
      </c>
      <c r="N260" s="11" t="s">
        <v>761</v>
      </c>
      <c r="O260" s="12" t="s">
        <v>762</v>
      </c>
      <c r="P260" s="11"/>
      <c r="Q260" s="12" t="s">
        <v>139</v>
      </c>
      <c r="R260" s="13" t="s">
        <v>140</v>
      </c>
    </row>
    <row r="261" customFormat="false" ht="23.25" hidden="false" customHeight="true" outlineLevel="0" collapsed="false">
      <c r="A261" s="13" t="n">
        <v>260</v>
      </c>
      <c r="B261" s="11" t="s">
        <v>727</v>
      </c>
      <c r="C261" s="11" t="s">
        <v>661</v>
      </c>
      <c r="D261" s="12" t="s">
        <v>662</v>
      </c>
      <c r="E261" s="13" t="n">
        <v>7</v>
      </c>
      <c r="F261" s="11" t="s">
        <v>203</v>
      </c>
      <c r="G261" s="11" t="s">
        <v>173</v>
      </c>
      <c r="H261" s="13" t="s">
        <v>162</v>
      </c>
      <c r="I261" s="12" t="s">
        <v>760</v>
      </c>
      <c r="J261" s="13" t="s">
        <v>141</v>
      </c>
      <c r="K261" s="13" t="s">
        <v>175</v>
      </c>
      <c r="L261" s="13" t="n">
        <f aca="false">IF(K261="Cited",1,0)</f>
        <v>1</v>
      </c>
      <c r="M261" s="13" t="n">
        <f aca="false">IF(OR(K261="Cited",K261="Mentioned"),1,0)</f>
        <v>1</v>
      </c>
      <c r="N261" s="11" t="s">
        <v>763</v>
      </c>
      <c r="O261" s="12" t="s">
        <v>764</v>
      </c>
      <c r="P261" s="11" t="s">
        <v>765</v>
      </c>
      <c r="Q261" s="12" t="s">
        <v>145</v>
      </c>
      <c r="R261" s="13" t="s">
        <v>140</v>
      </c>
    </row>
    <row r="262" customFormat="false" ht="23.25" hidden="false" customHeight="true" outlineLevel="0" collapsed="false">
      <c r="A262" s="13" t="n">
        <v>261</v>
      </c>
      <c r="B262" s="11" t="s">
        <v>727</v>
      </c>
      <c r="C262" s="11" t="s">
        <v>661</v>
      </c>
      <c r="D262" s="12" t="s">
        <v>662</v>
      </c>
      <c r="E262" s="13" t="n">
        <v>7</v>
      </c>
      <c r="F262" s="11" t="s">
        <v>203</v>
      </c>
      <c r="G262" s="11" t="s">
        <v>173</v>
      </c>
      <c r="H262" s="13" t="s">
        <v>162</v>
      </c>
      <c r="I262" s="12" t="s">
        <v>760</v>
      </c>
      <c r="J262" s="13" t="s">
        <v>146</v>
      </c>
      <c r="K262" s="13" t="s">
        <v>175</v>
      </c>
      <c r="L262" s="13" t="n">
        <f aca="false">IF(K262="Cited",1,0)</f>
        <v>1</v>
      </c>
      <c r="M262" s="13" t="n">
        <f aca="false">IF(OR(K262="Cited",K262="Mentioned"),1,0)</f>
        <v>1</v>
      </c>
      <c r="N262" s="11" t="s">
        <v>766</v>
      </c>
      <c r="O262" s="12" t="s">
        <v>767</v>
      </c>
      <c r="P262" s="11"/>
      <c r="Q262" s="12" t="s">
        <v>306</v>
      </c>
      <c r="R262" s="13" t="s">
        <v>150</v>
      </c>
    </row>
    <row r="263" customFormat="false" ht="23.25" hidden="false" customHeight="true" outlineLevel="0" collapsed="false">
      <c r="A263" s="13" t="n">
        <v>262</v>
      </c>
      <c r="B263" s="11" t="s">
        <v>727</v>
      </c>
      <c r="C263" s="11" t="s">
        <v>661</v>
      </c>
      <c r="D263" s="12" t="s">
        <v>662</v>
      </c>
      <c r="E263" s="13" t="n">
        <v>8</v>
      </c>
      <c r="F263" s="11" t="s">
        <v>203</v>
      </c>
      <c r="G263" s="11" t="s">
        <v>132</v>
      </c>
      <c r="H263" s="13" t="s">
        <v>133</v>
      </c>
      <c r="I263" s="12" t="s">
        <v>719</v>
      </c>
      <c r="J263" s="13" t="s">
        <v>135</v>
      </c>
      <c r="K263" s="13" t="s">
        <v>136</v>
      </c>
      <c r="L263" s="13" t="n">
        <f aca="false">IF(K263="Cited",1,0)</f>
        <v>0</v>
      </c>
      <c r="M263" s="13" t="n">
        <f aca="false">IF(OR(K263="Cited",K263="Mentioned"),1,0)</f>
        <v>0</v>
      </c>
      <c r="N263" s="11" t="s">
        <v>720</v>
      </c>
      <c r="O263" s="12" t="s">
        <v>721</v>
      </c>
      <c r="P263" s="11"/>
      <c r="Q263" s="12" t="s">
        <v>139</v>
      </c>
      <c r="R263" s="13" t="s">
        <v>140</v>
      </c>
    </row>
    <row r="264" customFormat="false" ht="23.25" hidden="false" customHeight="true" outlineLevel="0" collapsed="false">
      <c r="A264" s="13" t="n">
        <v>263</v>
      </c>
      <c r="B264" s="11" t="s">
        <v>727</v>
      </c>
      <c r="C264" s="11" t="s">
        <v>661</v>
      </c>
      <c r="D264" s="12" t="s">
        <v>662</v>
      </c>
      <c r="E264" s="13" t="n">
        <v>8</v>
      </c>
      <c r="F264" s="11" t="s">
        <v>203</v>
      </c>
      <c r="G264" s="11" t="s">
        <v>132</v>
      </c>
      <c r="H264" s="13" t="s">
        <v>133</v>
      </c>
      <c r="I264" s="12" t="s">
        <v>719</v>
      </c>
      <c r="J264" s="13" t="s">
        <v>141</v>
      </c>
      <c r="K264" s="13" t="s">
        <v>136</v>
      </c>
      <c r="L264" s="13" t="n">
        <f aca="false">IF(K264="Cited",1,0)</f>
        <v>0</v>
      </c>
      <c r="M264" s="13" t="n">
        <f aca="false">IF(OR(K264="Cited",K264="Mentioned"),1,0)</f>
        <v>0</v>
      </c>
      <c r="N264" s="11" t="s">
        <v>722</v>
      </c>
      <c r="O264" s="12" t="s">
        <v>723</v>
      </c>
      <c r="P264" s="11" t="s">
        <v>724</v>
      </c>
      <c r="Q264" s="12" t="s">
        <v>145</v>
      </c>
      <c r="R264" s="13" t="s">
        <v>140</v>
      </c>
    </row>
    <row r="265" customFormat="false" ht="23.25" hidden="false" customHeight="true" outlineLevel="0" collapsed="false">
      <c r="A265" s="13" t="n">
        <v>264</v>
      </c>
      <c r="B265" s="11" t="s">
        <v>727</v>
      </c>
      <c r="C265" s="11" t="s">
        <v>661</v>
      </c>
      <c r="D265" s="12" t="s">
        <v>662</v>
      </c>
      <c r="E265" s="13" t="n">
        <v>8</v>
      </c>
      <c r="F265" s="11" t="s">
        <v>203</v>
      </c>
      <c r="G265" s="11" t="s">
        <v>132</v>
      </c>
      <c r="H265" s="13" t="s">
        <v>133</v>
      </c>
      <c r="I265" s="12" t="s">
        <v>719</v>
      </c>
      <c r="J265" s="13" t="s">
        <v>146</v>
      </c>
      <c r="K265" s="13" t="s">
        <v>136</v>
      </c>
      <c r="L265" s="13" t="n">
        <f aca="false">IF(K265="Cited",1,0)</f>
        <v>0</v>
      </c>
      <c r="M265" s="13" t="n">
        <f aca="false">IF(OR(K265="Cited",K265="Mentioned"),1,0)</f>
        <v>0</v>
      </c>
      <c r="N265" s="11" t="s">
        <v>725</v>
      </c>
      <c r="O265" s="12" t="s">
        <v>726</v>
      </c>
      <c r="P265" s="11"/>
      <c r="Q265" s="12" t="s">
        <v>306</v>
      </c>
      <c r="R265" s="13" t="s">
        <v>150</v>
      </c>
    </row>
    <row r="266" customFormat="false" ht="23.25" hidden="false" customHeight="true" outlineLevel="0" collapsed="false">
      <c r="A266" s="13" t="n">
        <v>265</v>
      </c>
      <c r="B266" s="11" t="s">
        <v>768</v>
      </c>
      <c r="C266" s="11" t="s">
        <v>661</v>
      </c>
      <c r="D266" s="12" t="s">
        <v>662</v>
      </c>
      <c r="E266" s="13" t="n">
        <v>1</v>
      </c>
      <c r="F266" s="11" t="s">
        <v>131</v>
      </c>
      <c r="G266" s="11" t="s">
        <v>132</v>
      </c>
      <c r="H266" s="13" t="s">
        <v>133</v>
      </c>
      <c r="I266" s="12" t="s">
        <v>663</v>
      </c>
      <c r="J266" s="13" t="s">
        <v>135</v>
      </c>
      <c r="K266" s="13" t="s">
        <v>136</v>
      </c>
      <c r="L266" s="13" t="n">
        <f aca="false">IF(K266="Cited",1,0)</f>
        <v>0</v>
      </c>
      <c r="M266" s="13" t="n">
        <f aca="false">IF(OR(K266="Cited",K266="Mentioned"),1,0)</f>
        <v>0</v>
      </c>
      <c r="N266" s="11" t="s">
        <v>664</v>
      </c>
      <c r="O266" s="12" t="s">
        <v>665</v>
      </c>
      <c r="P266" s="11"/>
      <c r="Q266" s="12" t="s">
        <v>139</v>
      </c>
      <c r="R266" s="13" t="s">
        <v>140</v>
      </c>
    </row>
    <row r="267" customFormat="false" ht="23.25" hidden="false" customHeight="true" outlineLevel="0" collapsed="false">
      <c r="A267" s="13" t="n">
        <v>266</v>
      </c>
      <c r="B267" s="11" t="s">
        <v>768</v>
      </c>
      <c r="C267" s="11" t="s">
        <v>661</v>
      </c>
      <c r="D267" s="12" t="s">
        <v>662</v>
      </c>
      <c r="E267" s="13" t="n">
        <v>1</v>
      </c>
      <c r="F267" s="11" t="s">
        <v>131</v>
      </c>
      <c r="G267" s="11" t="s">
        <v>132</v>
      </c>
      <c r="H267" s="13" t="s">
        <v>133</v>
      </c>
      <c r="I267" s="12" t="s">
        <v>663</v>
      </c>
      <c r="J267" s="13" t="s">
        <v>141</v>
      </c>
      <c r="K267" s="13" t="s">
        <v>136</v>
      </c>
      <c r="L267" s="13" t="n">
        <f aca="false">IF(K267="Cited",1,0)</f>
        <v>0</v>
      </c>
      <c r="M267" s="13" t="n">
        <f aca="false">IF(OR(K267="Cited",K267="Mentioned"),1,0)</f>
        <v>0</v>
      </c>
      <c r="N267" s="11" t="s">
        <v>666</v>
      </c>
      <c r="O267" s="12" t="s">
        <v>667</v>
      </c>
      <c r="P267" s="11" t="s">
        <v>668</v>
      </c>
      <c r="Q267" s="12" t="s">
        <v>145</v>
      </c>
      <c r="R267" s="13" t="s">
        <v>140</v>
      </c>
    </row>
    <row r="268" customFormat="false" ht="23.25" hidden="false" customHeight="true" outlineLevel="0" collapsed="false">
      <c r="A268" s="13" t="n">
        <v>267</v>
      </c>
      <c r="B268" s="11" t="s">
        <v>768</v>
      </c>
      <c r="C268" s="11" t="s">
        <v>661</v>
      </c>
      <c r="D268" s="12" t="s">
        <v>662</v>
      </c>
      <c r="E268" s="13" t="n">
        <v>1</v>
      </c>
      <c r="F268" s="11" t="s">
        <v>131</v>
      </c>
      <c r="G268" s="11" t="s">
        <v>132</v>
      </c>
      <c r="H268" s="13" t="s">
        <v>133</v>
      </c>
      <c r="I268" s="12" t="s">
        <v>663</v>
      </c>
      <c r="J268" s="13" t="s">
        <v>146</v>
      </c>
      <c r="K268" s="13" t="s">
        <v>136</v>
      </c>
      <c r="L268" s="13" t="n">
        <f aca="false">IF(K268="Cited",1,0)</f>
        <v>0</v>
      </c>
      <c r="M268" s="13" t="n">
        <f aca="false">IF(OR(K268="Cited",K268="Mentioned"),1,0)</f>
        <v>0</v>
      </c>
      <c r="N268" s="11" t="s">
        <v>669</v>
      </c>
      <c r="O268" s="12" t="s">
        <v>670</v>
      </c>
      <c r="P268" s="11"/>
      <c r="Q268" s="12" t="s">
        <v>306</v>
      </c>
      <c r="R268" s="13" t="s">
        <v>150</v>
      </c>
    </row>
    <row r="269" customFormat="false" ht="23.25" hidden="false" customHeight="true" outlineLevel="0" collapsed="false">
      <c r="A269" s="13" t="n">
        <v>268</v>
      </c>
      <c r="B269" s="11" t="s">
        <v>768</v>
      </c>
      <c r="C269" s="11" t="s">
        <v>661</v>
      </c>
      <c r="D269" s="12" t="s">
        <v>662</v>
      </c>
      <c r="E269" s="13" t="n">
        <v>2</v>
      </c>
      <c r="F269" s="11" t="s">
        <v>131</v>
      </c>
      <c r="G269" s="11" t="s">
        <v>132</v>
      </c>
      <c r="H269" s="13" t="s">
        <v>133</v>
      </c>
      <c r="I269" s="12" t="s">
        <v>671</v>
      </c>
      <c r="J269" s="13" t="s">
        <v>135</v>
      </c>
      <c r="K269" s="13" t="s">
        <v>136</v>
      </c>
      <c r="L269" s="13" t="n">
        <f aca="false">IF(K269="Cited",1,0)</f>
        <v>0</v>
      </c>
      <c r="M269" s="13" t="n">
        <f aca="false">IF(OR(K269="Cited",K269="Mentioned"),1,0)</f>
        <v>0</v>
      </c>
      <c r="N269" s="11" t="s">
        <v>672</v>
      </c>
      <c r="O269" s="12" t="s">
        <v>673</v>
      </c>
      <c r="P269" s="11"/>
      <c r="Q269" s="12" t="s">
        <v>139</v>
      </c>
      <c r="R269" s="13" t="s">
        <v>140</v>
      </c>
    </row>
    <row r="270" customFormat="false" ht="23.25" hidden="false" customHeight="true" outlineLevel="0" collapsed="false">
      <c r="A270" s="13" t="n">
        <v>269</v>
      </c>
      <c r="B270" s="11" t="s">
        <v>768</v>
      </c>
      <c r="C270" s="11" t="s">
        <v>661</v>
      </c>
      <c r="D270" s="12" t="s">
        <v>662</v>
      </c>
      <c r="E270" s="13" t="n">
        <v>2</v>
      </c>
      <c r="F270" s="11" t="s">
        <v>131</v>
      </c>
      <c r="G270" s="11" t="s">
        <v>132</v>
      </c>
      <c r="H270" s="13" t="s">
        <v>133</v>
      </c>
      <c r="I270" s="12" t="s">
        <v>671</v>
      </c>
      <c r="J270" s="13" t="s">
        <v>141</v>
      </c>
      <c r="K270" s="13" t="s">
        <v>136</v>
      </c>
      <c r="L270" s="13" t="n">
        <f aca="false">IF(K270="Cited",1,0)</f>
        <v>0</v>
      </c>
      <c r="M270" s="13" t="n">
        <f aca="false">IF(OR(K270="Cited",K270="Mentioned"),1,0)</f>
        <v>0</v>
      </c>
      <c r="N270" s="11" t="s">
        <v>674</v>
      </c>
      <c r="O270" s="12" t="s">
        <v>675</v>
      </c>
      <c r="P270" s="11" t="s">
        <v>676</v>
      </c>
      <c r="Q270" s="12" t="s">
        <v>145</v>
      </c>
      <c r="R270" s="13" t="s">
        <v>140</v>
      </c>
    </row>
    <row r="271" customFormat="false" ht="23.25" hidden="false" customHeight="true" outlineLevel="0" collapsed="false">
      <c r="A271" s="13" t="n">
        <v>270</v>
      </c>
      <c r="B271" s="11" t="s">
        <v>768</v>
      </c>
      <c r="C271" s="11" t="s">
        <v>661</v>
      </c>
      <c r="D271" s="12" t="s">
        <v>662</v>
      </c>
      <c r="E271" s="13" t="n">
        <v>2</v>
      </c>
      <c r="F271" s="11" t="s">
        <v>131</v>
      </c>
      <c r="G271" s="11" t="s">
        <v>132</v>
      </c>
      <c r="H271" s="13" t="s">
        <v>133</v>
      </c>
      <c r="I271" s="12" t="s">
        <v>671</v>
      </c>
      <c r="J271" s="13" t="s">
        <v>146</v>
      </c>
      <c r="K271" s="13" t="s">
        <v>136</v>
      </c>
      <c r="L271" s="13" t="n">
        <f aca="false">IF(K271="Cited",1,0)</f>
        <v>0</v>
      </c>
      <c r="M271" s="13" t="n">
        <f aca="false">IF(OR(K271="Cited",K271="Mentioned"),1,0)</f>
        <v>0</v>
      </c>
      <c r="N271" s="11" t="s">
        <v>677</v>
      </c>
      <c r="O271" s="12" t="s">
        <v>678</v>
      </c>
      <c r="P271" s="11"/>
      <c r="Q271" s="12" t="s">
        <v>306</v>
      </c>
      <c r="R271" s="13" t="s">
        <v>150</v>
      </c>
    </row>
    <row r="272" customFormat="false" ht="23.25" hidden="false" customHeight="true" outlineLevel="0" collapsed="false">
      <c r="A272" s="13" t="n">
        <v>271</v>
      </c>
      <c r="B272" s="11" t="s">
        <v>768</v>
      </c>
      <c r="C272" s="11" t="s">
        <v>661</v>
      </c>
      <c r="D272" s="12" t="s">
        <v>662</v>
      </c>
      <c r="E272" s="13" t="n">
        <v>3</v>
      </c>
      <c r="F272" s="11" t="s">
        <v>160</v>
      </c>
      <c r="G272" s="11" t="s">
        <v>161</v>
      </c>
      <c r="H272" s="13" t="s">
        <v>162</v>
      </c>
      <c r="I272" s="12" t="s">
        <v>769</v>
      </c>
      <c r="J272" s="13" t="s">
        <v>135</v>
      </c>
      <c r="K272" s="13" t="s">
        <v>175</v>
      </c>
      <c r="L272" s="13" t="n">
        <f aca="false">IF(K272="Cited",1,0)</f>
        <v>1</v>
      </c>
      <c r="M272" s="13" t="n">
        <f aca="false">IF(OR(K272="Cited",K272="Mentioned"),1,0)</f>
        <v>1</v>
      </c>
      <c r="N272" s="11" t="s">
        <v>770</v>
      </c>
      <c r="O272" s="12" t="s">
        <v>771</v>
      </c>
      <c r="P272" s="11"/>
      <c r="Q272" s="12" t="s">
        <v>139</v>
      </c>
      <c r="R272" s="13" t="s">
        <v>140</v>
      </c>
    </row>
    <row r="273" customFormat="false" ht="23.25" hidden="false" customHeight="true" outlineLevel="0" collapsed="false">
      <c r="A273" s="13" t="n">
        <v>272</v>
      </c>
      <c r="B273" s="11" t="s">
        <v>768</v>
      </c>
      <c r="C273" s="11" t="s">
        <v>661</v>
      </c>
      <c r="D273" s="12" t="s">
        <v>662</v>
      </c>
      <c r="E273" s="13" t="n">
        <v>3</v>
      </c>
      <c r="F273" s="11" t="s">
        <v>160</v>
      </c>
      <c r="G273" s="11" t="s">
        <v>161</v>
      </c>
      <c r="H273" s="13" t="s">
        <v>162</v>
      </c>
      <c r="I273" s="12" t="s">
        <v>769</v>
      </c>
      <c r="J273" s="13" t="s">
        <v>141</v>
      </c>
      <c r="K273" s="13" t="s">
        <v>175</v>
      </c>
      <c r="L273" s="13" t="n">
        <f aca="false">IF(K273="Cited",1,0)</f>
        <v>1</v>
      </c>
      <c r="M273" s="13" t="n">
        <f aca="false">IF(OR(K273="Cited",K273="Mentioned"),1,0)</f>
        <v>1</v>
      </c>
      <c r="N273" s="11" t="s">
        <v>772</v>
      </c>
      <c r="O273" s="12" t="s">
        <v>773</v>
      </c>
      <c r="P273" s="11" t="s">
        <v>774</v>
      </c>
      <c r="Q273" s="12" t="s">
        <v>145</v>
      </c>
      <c r="R273" s="13" t="s">
        <v>140</v>
      </c>
    </row>
    <row r="274" customFormat="false" ht="23.25" hidden="false" customHeight="true" outlineLevel="0" collapsed="false">
      <c r="A274" s="13" t="n">
        <v>273</v>
      </c>
      <c r="B274" s="11" t="s">
        <v>768</v>
      </c>
      <c r="C274" s="11" t="s">
        <v>661</v>
      </c>
      <c r="D274" s="12" t="s">
        <v>662</v>
      </c>
      <c r="E274" s="13" t="n">
        <v>3</v>
      </c>
      <c r="F274" s="11" t="s">
        <v>160</v>
      </c>
      <c r="G274" s="11" t="s">
        <v>161</v>
      </c>
      <c r="H274" s="13" t="s">
        <v>162</v>
      </c>
      <c r="I274" s="12" t="s">
        <v>769</v>
      </c>
      <c r="J274" s="13" t="s">
        <v>146</v>
      </c>
      <c r="K274" s="13" t="s">
        <v>175</v>
      </c>
      <c r="L274" s="13" t="n">
        <f aca="false">IF(K274="Cited",1,0)</f>
        <v>1</v>
      </c>
      <c r="M274" s="13" t="n">
        <f aca="false">IF(OR(K274="Cited",K274="Mentioned"),1,0)</f>
        <v>1</v>
      </c>
      <c r="N274" s="11" t="s">
        <v>775</v>
      </c>
      <c r="O274" s="12" t="s">
        <v>776</v>
      </c>
      <c r="P274" s="11"/>
      <c r="Q274" s="12" t="s">
        <v>306</v>
      </c>
      <c r="R274" s="13" t="s">
        <v>150</v>
      </c>
    </row>
    <row r="275" customFormat="false" ht="23.25" hidden="false" customHeight="true" outlineLevel="0" collapsed="false">
      <c r="A275" s="13" t="n">
        <v>274</v>
      </c>
      <c r="B275" s="11" t="s">
        <v>768</v>
      </c>
      <c r="C275" s="11" t="s">
        <v>661</v>
      </c>
      <c r="D275" s="12" t="s">
        <v>662</v>
      </c>
      <c r="E275" s="13" t="n">
        <v>4</v>
      </c>
      <c r="F275" s="11" t="s">
        <v>160</v>
      </c>
      <c r="G275" s="11" t="s">
        <v>173</v>
      </c>
      <c r="H275" s="13" t="s">
        <v>162</v>
      </c>
      <c r="I275" s="12" t="s">
        <v>777</v>
      </c>
      <c r="J275" s="13" t="s">
        <v>135</v>
      </c>
      <c r="K275" s="13" t="s">
        <v>175</v>
      </c>
      <c r="L275" s="13" t="n">
        <f aca="false">IF(K275="Cited",1,0)</f>
        <v>1</v>
      </c>
      <c r="M275" s="13" t="n">
        <f aca="false">IF(OR(K275="Cited",K275="Mentioned"),1,0)</f>
        <v>1</v>
      </c>
      <c r="N275" s="11" t="s">
        <v>778</v>
      </c>
      <c r="O275" s="12" t="s">
        <v>779</v>
      </c>
      <c r="P275" s="11"/>
      <c r="Q275" s="12" t="s">
        <v>139</v>
      </c>
      <c r="R275" s="13" t="s">
        <v>140</v>
      </c>
    </row>
    <row r="276" customFormat="false" ht="23.25" hidden="false" customHeight="true" outlineLevel="0" collapsed="false">
      <c r="A276" s="13" t="n">
        <v>275</v>
      </c>
      <c r="B276" s="11" t="s">
        <v>768</v>
      </c>
      <c r="C276" s="11" t="s">
        <v>661</v>
      </c>
      <c r="D276" s="12" t="s">
        <v>662</v>
      </c>
      <c r="E276" s="13" t="n">
        <v>4</v>
      </c>
      <c r="F276" s="11" t="s">
        <v>160</v>
      </c>
      <c r="G276" s="11" t="s">
        <v>173</v>
      </c>
      <c r="H276" s="13" t="s">
        <v>162</v>
      </c>
      <c r="I276" s="12" t="s">
        <v>777</v>
      </c>
      <c r="J276" s="13" t="s">
        <v>141</v>
      </c>
      <c r="K276" s="13" t="s">
        <v>175</v>
      </c>
      <c r="L276" s="13" t="n">
        <f aca="false">IF(K276="Cited",1,0)</f>
        <v>1</v>
      </c>
      <c r="M276" s="13" t="n">
        <f aca="false">IF(OR(K276="Cited",K276="Mentioned"),1,0)</f>
        <v>1</v>
      </c>
      <c r="N276" s="11" t="s">
        <v>780</v>
      </c>
      <c r="O276" s="12" t="s">
        <v>781</v>
      </c>
      <c r="P276" s="11" t="s">
        <v>782</v>
      </c>
      <c r="Q276" s="12" t="s">
        <v>145</v>
      </c>
      <c r="R276" s="13" t="s">
        <v>140</v>
      </c>
    </row>
    <row r="277" customFormat="false" ht="23.25" hidden="false" customHeight="true" outlineLevel="0" collapsed="false">
      <c r="A277" s="13" t="n">
        <v>276</v>
      </c>
      <c r="B277" s="11" t="s">
        <v>768</v>
      </c>
      <c r="C277" s="11" t="s">
        <v>661</v>
      </c>
      <c r="D277" s="12" t="s">
        <v>662</v>
      </c>
      <c r="E277" s="13" t="n">
        <v>4</v>
      </c>
      <c r="F277" s="11" t="s">
        <v>160</v>
      </c>
      <c r="G277" s="11" t="s">
        <v>173</v>
      </c>
      <c r="H277" s="13" t="s">
        <v>162</v>
      </c>
      <c r="I277" s="12" t="s">
        <v>777</v>
      </c>
      <c r="J277" s="13" t="s">
        <v>146</v>
      </c>
      <c r="K277" s="13" t="s">
        <v>175</v>
      </c>
      <c r="L277" s="13" t="n">
        <f aca="false">IF(K277="Cited",1,0)</f>
        <v>1</v>
      </c>
      <c r="M277" s="13" t="n">
        <f aca="false">IF(OR(K277="Cited",K277="Mentioned"),1,0)</f>
        <v>1</v>
      </c>
      <c r="N277" s="11" t="s">
        <v>783</v>
      </c>
      <c r="O277" s="12" t="s">
        <v>784</v>
      </c>
      <c r="P277" s="11"/>
      <c r="Q277" s="12" t="s">
        <v>306</v>
      </c>
      <c r="R277" s="13" t="s">
        <v>150</v>
      </c>
    </row>
    <row r="278" customFormat="false" ht="23.25" hidden="false" customHeight="true" outlineLevel="0" collapsed="false">
      <c r="A278" s="13" t="n">
        <v>277</v>
      </c>
      <c r="B278" s="11" t="s">
        <v>768</v>
      </c>
      <c r="C278" s="11" t="s">
        <v>661</v>
      </c>
      <c r="D278" s="12" t="s">
        <v>662</v>
      </c>
      <c r="E278" s="13" t="n">
        <v>5</v>
      </c>
      <c r="F278" s="11" t="s">
        <v>184</v>
      </c>
      <c r="G278" s="11" t="s">
        <v>173</v>
      </c>
      <c r="H278" s="13" t="s">
        <v>162</v>
      </c>
      <c r="I278" s="12" t="s">
        <v>785</v>
      </c>
      <c r="J278" s="13" t="s">
        <v>135</v>
      </c>
      <c r="K278" s="13" t="s">
        <v>175</v>
      </c>
      <c r="L278" s="13" t="n">
        <f aca="false">IF(K278="Cited",1,0)</f>
        <v>1</v>
      </c>
      <c r="M278" s="13" t="n">
        <f aca="false">IF(OR(K278="Cited",K278="Mentioned"),1,0)</f>
        <v>1</v>
      </c>
      <c r="N278" s="11" t="s">
        <v>786</v>
      </c>
      <c r="O278" s="12" t="s">
        <v>787</v>
      </c>
      <c r="P278" s="11"/>
      <c r="Q278" s="12" t="s">
        <v>139</v>
      </c>
      <c r="R278" s="13" t="s">
        <v>140</v>
      </c>
    </row>
    <row r="279" customFormat="false" ht="15" hidden="false" customHeight="true" outlineLevel="0" collapsed="false">
      <c r="A279" s="13" t="n">
        <v>278</v>
      </c>
      <c r="B279" s="11" t="s">
        <v>768</v>
      </c>
      <c r="C279" s="11" t="s">
        <v>661</v>
      </c>
      <c r="D279" s="12" t="s">
        <v>662</v>
      </c>
      <c r="E279" s="13" t="n">
        <v>5</v>
      </c>
      <c r="F279" s="11" t="s">
        <v>184</v>
      </c>
      <c r="G279" s="11" t="s">
        <v>173</v>
      </c>
      <c r="H279" s="13" t="s">
        <v>162</v>
      </c>
      <c r="I279" s="12" t="s">
        <v>785</v>
      </c>
      <c r="J279" s="13" t="s">
        <v>141</v>
      </c>
      <c r="K279" s="13" t="s">
        <v>175</v>
      </c>
      <c r="L279" s="13" t="n">
        <f aca="false">IF(K279="Cited",1,0)</f>
        <v>1</v>
      </c>
      <c r="M279" s="13" t="n">
        <f aca="false">IF(OR(K279="Cited",K279="Mentioned"),1,0)</f>
        <v>1</v>
      </c>
      <c r="N279" s="11" t="s">
        <v>788</v>
      </c>
      <c r="O279" s="12" t="s">
        <v>789</v>
      </c>
      <c r="P279" s="11" t="s">
        <v>790</v>
      </c>
      <c r="Q279" s="12" t="s">
        <v>145</v>
      </c>
      <c r="R279" s="13" t="s">
        <v>140</v>
      </c>
    </row>
    <row r="280" customFormat="false" ht="23.25" hidden="false" customHeight="true" outlineLevel="0" collapsed="false">
      <c r="A280" s="13" t="n">
        <v>279</v>
      </c>
      <c r="B280" s="11" t="s">
        <v>768</v>
      </c>
      <c r="C280" s="11" t="s">
        <v>661</v>
      </c>
      <c r="D280" s="12" t="s">
        <v>662</v>
      </c>
      <c r="E280" s="13" t="n">
        <v>5</v>
      </c>
      <c r="F280" s="11" t="s">
        <v>184</v>
      </c>
      <c r="G280" s="11" t="s">
        <v>173</v>
      </c>
      <c r="H280" s="13" t="s">
        <v>162</v>
      </c>
      <c r="I280" s="12" t="s">
        <v>785</v>
      </c>
      <c r="J280" s="13" t="s">
        <v>146</v>
      </c>
      <c r="K280" s="13" t="s">
        <v>175</v>
      </c>
      <c r="L280" s="13" t="n">
        <f aca="false">IF(K280="Cited",1,0)</f>
        <v>1</v>
      </c>
      <c r="M280" s="13" t="n">
        <f aca="false">IF(OR(K280="Cited",K280="Mentioned"),1,0)</f>
        <v>1</v>
      </c>
      <c r="N280" s="11" t="s">
        <v>791</v>
      </c>
      <c r="O280" s="12" t="s">
        <v>792</v>
      </c>
      <c r="P280" s="11"/>
      <c r="Q280" s="12" t="s">
        <v>306</v>
      </c>
      <c r="R280" s="13" t="s">
        <v>150</v>
      </c>
    </row>
    <row r="281" customFormat="false" ht="23.25" hidden="false" customHeight="true" outlineLevel="0" collapsed="false">
      <c r="A281" s="13" t="n">
        <v>280</v>
      </c>
      <c r="B281" s="11" t="s">
        <v>768</v>
      </c>
      <c r="C281" s="11" t="s">
        <v>661</v>
      </c>
      <c r="D281" s="12" t="s">
        <v>662</v>
      </c>
      <c r="E281" s="13" t="n">
        <v>6</v>
      </c>
      <c r="F281" s="11" t="s">
        <v>184</v>
      </c>
      <c r="G281" s="11" t="s">
        <v>173</v>
      </c>
      <c r="H281" s="13" t="s">
        <v>162</v>
      </c>
      <c r="I281" s="12" t="s">
        <v>793</v>
      </c>
      <c r="J281" s="13" t="s">
        <v>135</v>
      </c>
      <c r="K281" s="13" t="s">
        <v>175</v>
      </c>
      <c r="L281" s="13" t="n">
        <f aca="false">IF(K281="Cited",1,0)</f>
        <v>1</v>
      </c>
      <c r="M281" s="13" t="n">
        <f aca="false">IF(OR(K281="Cited",K281="Mentioned"),1,0)</f>
        <v>1</v>
      </c>
      <c r="N281" s="11" t="s">
        <v>794</v>
      </c>
      <c r="O281" s="12" t="s">
        <v>795</v>
      </c>
      <c r="P281" s="11"/>
      <c r="Q281" s="12" t="s">
        <v>139</v>
      </c>
      <c r="R281" s="13" t="s">
        <v>140</v>
      </c>
    </row>
    <row r="282" customFormat="false" ht="23.25" hidden="false" customHeight="true" outlineLevel="0" collapsed="false">
      <c r="A282" s="13" t="n">
        <v>281</v>
      </c>
      <c r="B282" s="11" t="s">
        <v>768</v>
      </c>
      <c r="C282" s="11" t="s">
        <v>661</v>
      </c>
      <c r="D282" s="12" t="s">
        <v>662</v>
      </c>
      <c r="E282" s="13" t="n">
        <v>6</v>
      </c>
      <c r="F282" s="11" t="s">
        <v>184</v>
      </c>
      <c r="G282" s="11" t="s">
        <v>173</v>
      </c>
      <c r="H282" s="13" t="s">
        <v>162</v>
      </c>
      <c r="I282" s="12" t="s">
        <v>793</v>
      </c>
      <c r="J282" s="13" t="s">
        <v>141</v>
      </c>
      <c r="K282" s="13" t="s">
        <v>175</v>
      </c>
      <c r="L282" s="13" t="n">
        <f aca="false">IF(K282="Cited",1,0)</f>
        <v>1</v>
      </c>
      <c r="M282" s="13" t="n">
        <f aca="false">IF(OR(K282="Cited",K282="Mentioned"),1,0)</f>
        <v>1</v>
      </c>
      <c r="N282" s="11" t="s">
        <v>796</v>
      </c>
      <c r="O282" s="12" t="s">
        <v>797</v>
      </c>
      <c r="P282" s="11" t="s">
        <v>798</v>
      </c>
      <c r="Q282" s="12" t="s">
        <v>145</v>
      </c>
      <c r="R282" s="13" t="s">
        <v>140</v>
      </c>
    </row>
    <row r="283" customFormat="false" ht="23.25" hidden="false" customHeight="true" outlineLevel="0" collapsed="false">
      <c r="A283" s="13" t="n">
        <v>282</v>
      </c>
      <c r="B283" s="11" t="s">
        <v>768</v>
      </c>
      <c r="C283" s="11" t="s">
        <v>661</v>
      </c>
      <c r="D283" s="12" t="s">
        <v>662</v>
      </c>
      <c r="E283" s="13" t="n">
        <v>6</v>
      </c>
      <c r="F283" s="11" t="s">
        <v>184</v>
      </c>
      <c r="G283" s="11" t="s">
        <v>173</v>
      </c>
      <c r="H283" s="13" t="s">
        <v>162</v>
      </c>
      <c r="I283" s="12" t="s">
        <v>793</v>
      </c>
      <c r="J283" s="13" t="s">
        <v>146</v>
      </c>
      <c r="K283" s="13" t="s">
        <v>175</v>
      </c>
      <c r="L283" s="13" t="n">
        <f aca="false">IF(K283="Cited",1,0)</f>
        <v>1</v>
      </c>
      <c r="M283" s="13" t="n">
        <f aca="false">IF(OR(K283="Cited",K283="Mentioned"),1,0)</f>
        <v>1</v>
      </c>
      <c r="N283" s="11" t="s">
        <v>799</v>
      </c>
      <c r="O283" s="12" t="s">
        <v>800</v>
      </c>
      <c r="P283" s="11"/>
      <c r="Q283" s="12" t="s">
        <v>306</v>
      </c>
      <c r="R283" s="13" t="s">
        <v>150</v>
      </c>
    </row>
    <row r="284" customFormat="false" ht="23.25" hidden="false" customHeight="true" outlineLevel="0" collapsed="false">
      <c r="A284" s="13" t="n">
        <v>283</v>
      </c>
      <c r="B284" s="11" t="s">
        <v>768</v>
      </c>
      <c r="C284" s="11" t="s">
        <v>661</v>
      </c>
      <c r="D284" s="12" t="s">
        <v>662</v>
      </c>
      <c r="E284" s="13" t="n">
        <v>7</v>
      </c>
      <c r="F284" s="11" t="s">
        <v>203</v>
      </c>
      <c r="G284" s="11" t="s">
        <v>173</v>
      </c>
      <c r="H284" s="13" t="s">
        <v>162</v>
      </c>
      <c r="I284" s="12" t="s">
        <v>801</v>
      </c>
      <c r="J284" s="13" t="s">
        <v>135</v>
      </c>
      <c r="K284" s="13" t="s">
        <v>175</v>
      </c>
      <c r="L284" s="13" t="n">
        <f aca="false">IF(K284="Cited",1,0)</f>
        <v>1</v>
      </c>
      <c r="M284" s="13" t="n">
        <f aca="false">IF(OR(K284="Cited",K284="Mentioned"),1,0)</f>
        <v>1</v>
      </c>
      <c r="N284" s="11" t="s">
        <v>802</v>
      </c>
      <c r="O284" s="12" t="s">
        <v>803</v>
      </c>
      <c r="P284" s="11"/>
      <c r="Q284" s="12" t="s">
        <v>139</v>
      </c>
      <c r="R284" s="13" t="s">
        <v>140</v>
      </c>
    </row>
    <row r="285" customFormat="false" ht="23.25" hidden="false" customHeight="true" outlineLevel="0" collapsed="false">
      <c r="A285" s="13" t="n">
        <v>284</v>
      </c>
      <c r="B285" s="11" t="s">
        <v>768</v>
      </c>
      <c r="C285" s="11" t="s">
        <v>661</v>
      </c>
      <c r="D285" s="12" t="s">
        <v>662</v>
      </c>
      <c r="E285" s="13" t="n">
        <v>7</v>
      </c>
      <c r="F285" s="11" t="s">
        <v>203</v>
      </c>
      <c r="G285" s="11" t="s">
        <v>173</v>
      </c>
      <c r="H285" s="13" t="s">
        <v>162</v>
      </c>
      <c r="I285" s="12" t="s">
        <v>801</v>
      </c>
      <c r="J285" s="13" t="s">
        <v>141</v>
      </c>
      <c r="K285" s="13" t="s">
        <v>175</v>
      </c>
      <c r="L285" s="13" t="n">
        <f aca="false">IF(K285="Cited",1,0)</f>
        <v>1</v>
      </c>
      <c r="M285" s="13" t="n">
        <f aca="false">IF(OR(K285="Cited",K285="Mentioned"),1,0)</f>
        <v>1</v>
      </c>
      <c r="N285" s="11" t="s">
        <v>804</v>
      </c>
      <c r="O285" s="12" t="s">
        <v>805</v>
      </c>
      <c r="P285" s="11" t="s">
        <v>806</v>
      </c>
      <c r="Q285" s="12" t="s">
        <v>145</v>
      </c>
      <c r="R285" s="13" t="s">
        <v>140</v>
      </c>
    </row>
    <row r="286" customFormat="false" ht="23.25" hidden="false" customHeight="true" outlineLevel="0" collapsed="false">
      <c r="A286" s="13" t="n">
        <v>285</v>
      </c>
      <c r="B286" s="11" t="s">
        <v>768</v>
      </c>
      <c r="C286" s="11" t="s">
        <v>661</v>
      </c>
      <c r="D286" s="12" t="s">
        <v>662</v>
      </c>
      <c r="E286" s="13" t="n">
        <v>7</v>
      </c>
      <c r="F286" s="11" t="s">
        <v>203</v>
      </c>
      <c r="G286" s="11" t="s">
        <v>173</v>
      </c>
      <c r="H286" s="13" t="s">
        <v>162</v>
      </c>
      <c r="I286" s="12" t="s">
        <v>801</v>
      </c>
      <c r="J286" s="13" t="s">
        <v>146</v>
      </c>
      <c r="K286" s="13" t="s">
        <v>175</v>
      </c>
      <c r="L286" s="13" t="n">
        <f aca="false">IF(K286="Cited",1,0)</f>
        <v>1</v>
      </c>
      <c r="M286" s="13" t="n">
        <f aca="false">IF(OR(K286="Cited",K286="Mentioned"),1,0)</f>
        <v>1</v>
      </c>
      <c r="N286" s="11" t="s">
        <v>807</v>
      </c>
      <c r="O286" s="12" t="s">
        <v>808</v>
      </c>
      <c r="P286" s="11"/>
      <c r="Q286" s="12" t="s">
        <v>306</v>
      </c>
      <c r="R286" s="13" t="s">
        <v>150</v>
      </c>
    </row>
    <row r="287" customFormat="false" ht="23.25" hidden="false" customHeight="true" outlineLevel="0" collapsed="false">
      <c r="A287" s="13" t="n">
        <v>286</v>
      </c>
      <c r="B287" s="11" t="s">
        <v>768</v>
      </c>
      <c r="C287" s="11" t="s">
        <v>661</v>
      </c>
      <c r="D287" s="12" t="s">
        <v>662</v>
      </c>
      <c r="E287" s="13" t="n">
        <v>8</v>
      </c>
      <c r="F287" s="11" t="s">
        <v>203</v>
      </c>
      <c r="G287" s="11" t="s">
        <v>132</v>
      </c>
      <c r="H287" s="13" t="s">
        <v>133</v>
      </c>
      <c r="I287" s="12" t="s">
        <v>719</v>
      </c>
      <c r="J287" s="13" t="s">
        <v>135</v>
      </c>
      <c r="K287" s="13" t="s">
        <v>136</v>
      </c>
      <c r="L287" s="13" t="n">
        <f aca="false">IF(K287="Cited",1,0)</f>
        <v>0</v>
      </c>
      <c r="M287" s="13" t="n">
        <f aca="false">IF(OR(K287="Cited",K287="Mentioned"),1,0)</f>
        <v>0</v>
      </c>
      <c r="N287" s="11" t="s">
        <v>720</v>
      </c>
      <c r="O287" s="12" t="s">
        <v>721</v>
      </c>
      <c r="P287" s="11"/>
      <c r="Q287" s="12" t="s">
        <v>139</v>
      </c>
      <c r="R287" s="13" t="s">
        <v>140</v>
      </c>
    </row>
    <row r="288" customFormat="false" ht="23.25" hidden="false" customHeight="true" outlineLevel="0" collapsed="false">
      <c r="A288" s="13" t="n">
        <v>287</v>
      </c>
      <c r="B288" s="11" t="s">
        <v>768</v>
      </c>
      <c r="C288" s="11" t="s">
        <v>661</v>
      </c>
      <c r="D288" s="12" t="s">
        <v>662</v>
      </c>
      <c r="E288" s="13" t="n">
        <v>8</v>
      </c>
      <c r="F288" s="11" t="s">
        <v>203</v>
      </c>
      <c r="G288" s="11" t="s">
        <v>132</v>
      </c>
      <c r="H288" s="13" t="s">
        <v>133</v>
      </c>
      <c r="I288" s="12" t="s">
        <v>719</v>
      </c>
      <c r="J288" s="13" t="s">
        <v>141</v>
      </c>
      <c r="K288" s="13" t="s">
        <v>136</v>
      </c>
      <c r="L288" s="13" t="n">
        <f aca="false">IF(K288="Cited",1,0)</f>
        <v>0</v>
      </c>
      <c r="M288" s="13" t="n">
        <f aca="false">IF(OR(K288="Cited",K288="Mentioned"),1,0)</f>
        <v>0</v>
      </c>
      <c r="N288" s="11" t="s">
        <v>722</v>
      </c>
      <c r="O288" s="12" t="s">
        <v>723</v>
      </c>
      <c r="P288" s="11" t="s">
        <v>724</v>
      </c>
      <c r="Q288" s="12" t="s">
        <v>145</v>
      </c>
      <c r="R288" s="13" t="s">
        <v>140</v>
      </c>
    </row>
    <row r="289" customFormat="false" ht="23.25" hidden="false" customHeight="true" outlineLevel="0" collapsed="false">
      <c r="A289" s="13" t="n">
        <v>288</v>
      </c>
      <c r="B289" s="11" t="s">
        <v>768</v>
      </c>
      <c r="C289" s="11" t="s">
        <v>661</v>
      </c>
      <c r="D289" s="12" t="s">
        <v>662</v>
      </c>
      <c r="E289" s="13" t="n">
        <v>8</v>
      </c>
      <c r="F289" s="11" t="s">
        <v>203</v>
      </c>
      <c r="G289" s="11" t="s">
        <v>132</v>
      </c>
      <c r="H289" s="13" t="s">
        <v>133</v>
      </c>
      <c r="I289" s="12" t="s">
        <v>719</v>
      </c>
      <c r="J289" s="13" t="s">
        <v>146</v>
      </c>
      <c r="K289" s="13" t="s">
        <v>136</v>
      </c>
      <c r="L289" s="13" t="n">
        <f aca="false">IF(K289="Cited",1,0)</f>
        <v>0</v>
      </c>
      <c r="M289" s="13" t="n">
        <f aca="false">IF(OR(K289="Cited",K289="Mentioned"),1,0)</f>
        <v>0</v>
      </c>
      <c r="N289" s="11" t="s">
        <v>725</v>
      </c>
      <c r="O289" s="12" t="s">
        <v>726</v>
      </c>
      <c r="P289" s="11"/>
      <c r="Q289" s="12" t="s">
        <v>306</v>
      </c>
      <c r="R289" s="13" t="s">
        <v>150</v>
      </c>
    </row>
    <row r="290" customFormat="false" ht="23.25" hidden="false" customHeight="true" outlineLevel="0" collapsed="false">
      <c r="A290" s="13" t="n">
        <v>289</v>
      </c>
      <c r="B290" s="11" t="s">
        <v>809</v>
      </c>
      <c r="C290" s="11" t="s">
        <v>661</v>
      </c>
      <c r="D290" s="12" t="s">
        <v>662</v>
      </c>
      <c r="E290" s="13" t="n">
        <v>1</v>
      </c>
      <c r="F290" s="11" t="s">
        <v>131</v>
      </c>
      <c r="G290" s="11" t="s">
        <v>132</v>
      </c>
      <c r="H290" s="13" t="s">
        <v>133</v>
      </c>
      <c r="I290" s="12" t="s">
        <v>663</v>
      </c>
      <c r="J290" s="13" t="s">
        <v>135</v>
      </c>
      <c r="K290" s="13" t="s">
        <v>136</v>
      </c>
      <c r="L290" s="13" t="n">
        <f aca="false">IF(K290="Cited",1,0)</f>
        <v>0</v>
      </c>
      <c r="M290" s="13" t="n">
        <f aca="false">IF(OR(K290="Cited",K290="Mentioned"),1,0)</f>
        <v>0</v>
      </c>
      <c r="N290" s="11" t="s">
        <v>664</v>
      </c>
      <c r="O290" s="12" t="s">
        <v>665</v>
      </c>
      <c r="P290" s="11"/>
      <c r="Q290" s="12" t="s">
        <v>139</v>
      </c>
      <c r="R290" s="13" t="s">
        <v>140</v>
      </c>
    </row>
    <row r="291" customFormat="false" ht="23.25" hidden="false" customHeight="true" outlineLevel="0" collapsed="false">
      <c r="A291" s="13" t="n">
        <v>290</v>
      </c>
      <c r="B291" s="11" t="s">
        <v>809</v>
      </c>
      <c r="C291" s="11" t="s">
        <v>661</v>
      </c>
      <c r="D291" s="12" t="s">
        <v>662</v>
      </c>
      <c r="E291" s="13" t="n">
        <v>1</v>
      </c>
      <c r="F291" s="11" t="s">
        <v>131</v>
      </c>
      <c r="G291" s="11" t="s">
        <v>132</v>
      </c>
      <c r="H291" s="13" t="s">
        <v>133</v>
      </c>
      <c r="I291" s="12" t="s">
        <v>663</v>
      </c>
      <c r="J291" s="13" t="s">
        <v>141</v>
      </c>
      <c r="K291" s="13" t="s">
        <v>136</v>
      </c>
      <c r="L291" s="13" t="n">
        <f aca="false">IF(K291="Cited",1,0)</f>
        <v>0</v>
      </c>
      <c r="M291" s="13" t="n">
        <f aca="false">IF(OR(K291="Cited",K291="Mentioned"),1,0)</f>
        <v>0</v>
      </c>
      <c r="N291" s="11" t="s">
        <v>666</v>
      </c>
      <c r="O291" s="12" t="s">
        <v>667</v>
      </c>
      <c r="P291" s="11" t="s">
        <v>668</v>
      </c>
      <c r="Q291" s="12" t="s">
        <v>145</v>
      </c>
      <c r="R291" s="13" t="s">
        <v>140</v>
      </c>
    </row>
    <row r="292" customFormat="false" ht="23.25" hidden="false" customHeight="true" outlineLevel="0" collapsed="false">
      <c r="A292" s="13" t="n">
        <v>291</v>
      </c>
      <c r="B292" s="11" t="s">
        <v>809</v>
      </c>
      <c r="C292" s="11" t="s">
        <v>661</v>
      </c>
      <c r="D292" s="12" t="s">
        <v>662</v>
      </c>
      <c r="E292" s="13" t="n">
        <v>1</v>
      </c>
      <c r="F292" s="11" t="s">
        <v>131</v>
      </c>
      <c r="G292" s="11" t="s">
        <v>132</v>
      </c>
      <c r="H292" s="13" t="s">
        <v>133</v>
      </c>
      <c r="I292" s="12" t="s">
        <v>663</v>
      </c>
      <c r="J292" s="13" t="s">
        <v>146</v>
      </c>
      <c r="K292" s="13" t="s">
        <v>136</v>
      </c>
      <c r="L292" s="13" t="n">
        <f aca="false">IF(K292="Cited",1,0)</f>
        <v>0</v>
      </c>
      <c r="M292" s="13" t="n">
        <f aca="false">IF(OR(K292="Cited",K292="Mentioned"),1,0)</f>
        <v>0</v>
      </c>
      <c r="N292" s="11" t="s">
        <v>669</v>
      </c>
      <c r="O292" s="12" t="s">
        <v>670</v>
      </c>
      <c r="P292" s="11"/>
      <c r="Q292" s="12" t="s">
        <v>306</v>
      </c>
      <c r="R292" s="13" t="s">
        <v>150</v>
      </c>
    </row>
    <row r="293" customFormat="false" ht="23.25" hidden="false" customHeight="true" outlineLevel="0" collapsed="false">
      <c r="A293" s="13" t="n">
        <v>292</v>
      </c>
      <c r="B293" s="11" t="s">
        <v>809</v>
      </c>
      <c r="C293" s="11" t="s">
        <v>661</v>
      </c>
      <c r="D293" s="12" t="s">
        <v>662</v>
      </c>
      <c r="E293" s="13" t="n">
        <v>2</v>
      </c>
      <c r="F293" s="11" t="s">
        <v>131</v>
      </c>
      <c r="G293" s="11" t="s">
        <v>132</v>
      </c>
      <c r="H293" s="13" t="s">
        <v>133</v>
      </c>
      <c r="I293" s="12" t="s">
        <v>671</v>
      </c>
      <c r="J293" s="13" t="s">
        <v>135</v>
      </c>
      <c r="K293" s="13" t="s">
        <v>136</v>
      </c>
      <c r="L293" s="13" t="n">
        <f aca="false">IF(K293="Cited",1,0)</f>
        <v>0</v>
      </c>
      <c r="M293" s="13" t="n">
        <f aca="false">IF(OR(K293="Cited",K293="Mentioned"),1,0)</f>
        <v>0</v>
      </c>
      <c r="N293" s="11" t="s">
        <v>672</v>
      </c>
      <c r="O293" s="12" t="s">
        <v>673</v>
      </c>
      <c r="P293" s="11"/>
      <c r="Q293" s="12" t="s">
        <v>139</v>
      </c>
      <c r="R293" s="13" t="s">
        <v>140</v>
      </c>
    </row>
    <row r="294" customFormat="false" ht="23.25" hidden="false" customHeight="true" outlineLevel="0" collapsed="false">
      <c r="A294" s="13" t="n">
        <v>293</v>
      </c>
      <c r="B294" s="11" t="s">
        <v>809</v>
      </c>
      <c r="C294" s="11" t="s">
        <v>661</v>
      </c>
      <c r="D294" s="12" t="s">
        <v>662</v>
      </c>
      <c r="E294" s="13" t="n">
        <v>2</v>
      </c>
      <c r="F294" s="11" t="s">
        <v>131</v>
      </c>
      <c r="G294" s="11" t="s">
        <v>132</v>
      </c>
      <c r="H294" s="13" t="s">
        <v>133</v>
      </c>
      <c r="I294" s="12" t="s">
        <v>671</v>
      </c>
      <c r="J294" s="13" t="s">
        <v>141</v>
      </c>
      <c r="K294" s="13" t="s">
        <v>136</v>
      </c>
      <c r="L294" s="13" t="n">
        <f aca="false">IF(K294="Cited",1,0)</f>
        <v>0</v>
      </c>
      <c r="M294" s="13" t="n">
        <f aca="false">IF(OR(K294="Cited",K294="Mentioned"),1,0)</f>
        <v>0</v>
      </c>
      <c r="N294" s="11" t="s">
        <v>674</v>
      </c>
      <c r="O294" s="12" t="s">
        <v>675</v>
      </c>
      <c r="P294" s="11" t="s">
        <v>676</v>
      </c>
      <c r="Q294" s="12" t="s">
        <v>145</v>
      </c>
      <c r="R294" s="13" t="s">
        <v>140</v>
      </c>
    </row>
    <row r="295" customFormat="false" ht="23.25" hidden="false" customHeight="true" outlineLevel="0" collapsed="false">
      <c r="A295" s="13" t="n">
        <v>294</v>
      </c>
      <c r="B295" s="11" t="s">
        <v>809</v>
      </c>
      <c r="C295" s="11" t="s">
        <v>661</v>
      </c>
      <c r="D295" s="12" t="s">
        <v>662</v>
      </c>
      <c r="E295" s="13" t="n">
        <v>2</v>
      </c>
      <c r="F295" s="11" t="s">
        <v>131</v>
      </c>
      <c r="G295" s="11" t="s">
        <v>132</v>
      </c>
      <c r="H295" s="13" t="s">
        <v>133</v>
      </c>
      <c r="I295" s="12" t="s">
        <v>671</v>
      </c>
      <c r="J295" s="13" t="s">
        <v>146</v>
      </c>
      <c r="K295" s="13" t="s">
        <v>136</v>
      </c>
      <c r="L295" s="13" t="n">
        <f aca="false">IF(K295="Cited",1,0)</f>
        <v>0</v>
      </c>
      <c r="M295" s="13" t="n">
        <f aca="false">IF(OR(K295="Cited",K295="Mentioned"),1,0)</f>
        <v>0</v>
      </c>
      <c r="N295" s="11" t="s">
        <v>677</v>
      </c>
      <c r="O295" s="12" t="s">
        <v>678</v>
      </c>
      <c r="P295" s="11"/>
      <c r="Q295" s="12" t="s">
        <v>306</v>
      </c>
      <c r="R295" s="13" t="s">
        <v>150</v>
      </c>
    </row>
    <row r="296" customFormat="false" ht="23.25" hidden="false" customHeight="true" outlineLevel="0" collapsed="false">
      <c r="A296" s="13" t="n">
        <v>295</v>
      </c>
      <c r="B296" s="11" t="s">
        <v>809</v>
      </c>
      <c r="C296" s="11" t="s">
        <v>661</v>
      </c>
      <c r="D296" s="12" t="s">
        <v>662</v>
      </c>
      <c r="E296" s="13" t="n">
        <v>3</v>
      </c>
      <c r="F296" s="11" t="s">
        <v>160</v>
      </c>
      <c r="G296" s="11" t="s">
        <v>161</v>
      </c>
      <c r="H296" s="13" t="s">
        <v>162</v>
      </c>
      <c r="I296" s="12" t="s">
        <v>810</v>
      </c>
      <c r="J296" s="13" t="s">
        <v>135</v>
      </c>
      <c r="K296" s="13" t="s">
        <v>175</v>
      </c>
      <c r="L296" s="13" t="n">
        <f aca="false">IF(K296="Cited",1,0)</f>
        <v>1</v>
      </c>
      <c r="M296" s="13" t="n">
        <f aca="false">IF(OR(K296="Cited",K296="Mentioned"),1,0)</f>
        <v>1</v>
      </c>
      <c r="N296" s="11" t="s">
        <v>811</v>
      </c>
      <c r="O296" s="12" t="s">
        <v>812</v>
      </c>
      <c r="P296" s="11"/>
      <c r="Q296" s="12" t="s">
        <v>139</v>
      </c>
      <c r="R296" s="13" t="s">
        <v>140</v>
      </c>
    </row>
    <row r="297" customFormat="false" ht="23.25" hidden="false" customHeight="true" outlineLevel="0" collapsed="false">
      <c r="A297" s="13" t="n">
        <v>296</v>
      </c>
      <c r="B297" s="11" t="s">
        <v>809</v>
      </c>
      <c r="C297" s="11" t="s">
        <v>661</v>
      </c>
      <c r="D297" s="12" t="s">
        <v>662</v>
      </c>
      <c r="E297" s="13" t="n">
        <v>3</v>
      </c>
      <c r="F297" s="11" t="s">
        <v>160</v>
      </c>
      <c r="G297" s="11" t="s">
        <v>161</v>
      </c>
      <c r="H297" s="13" t="s">
        <v>162</v>
      </c>
      <c r="I297" s="12" t="s">
        <v>810</v>
      </c>
      <c r="J297" s="13" t="s">
        <v>141</v>
      </c>
      <c r="K297" s="13" t="s">
        <v>175</v>
      </c>
      <c r="L297" s="13" t="n">
        <f aca="false">IF(K297="Cited",1,0)</f>
        <v>1</v>
      </c>
      <c r="M297" s="13" t="n">
        <f aca="false">IF(OR(K297="Cited",K297="Mentioned"),1,0)</f>
        <v>1</v>
      </c>
      <c r="N297" s="11" t="s">
        <v>813</v>
      </c>
      <c r="O297" s="12" t="s">
        <v>814</v>
      </c>
      <c r="P297" s="11" t="s">
        <v>815</v>
      </c>
      <c r="Q297" s="12" t="s">
        <v>145</v>
      </c>
      <c r="R297" s="13" t="s">
        <v>140</v>
      </c>
    </row>
    <row r="298" customFormat="false" ht="23.25" hidden="false" customHeight="true" outlineLevel="0" collapsed="false">
      <c r="A298" s="13" t="n">
        <v>297</v>
      </c>
      <c r="B298" s="11" t="s">
        <v>809</v>
      </c>
      <c r="C298" s="11" t="s">
        <v>661</v>
      </c>
      <c r="D298" s="12" t="s">
        <v>662</v>
      </c>
      <c r="E298" s="13" t="n">
        <v>3</v>
      </c>
      <c r="F298" s="11" t="s">
        <v>160</v>
      </c>
      <c r="G298" s="11" t="s">
        <v>161</v>
      </c>
      <c r="H298" s="13" t="s">
        <v>162</v>
      </c>
      <c r="I298" s="12" t="s">
        <v>810</v>
      </c>
      <c r="J298" s="13" t="s">
        <v>146</v>
      </c>
      <c r="K298" s="13" t="s">
        <v>175</v>
      </c>
      <c r="L298" s="13" t="n">
        <f aca="false">IF(K298="Cited",1,0)</f>
        <v>1</v>
      </c>
      <c r="M298" s="13" t="n">
        <f aca="false">IF(OR(K298="Cited",K298="Mentioned"),1,0)</f>
        <v>1</v>
      </c>
      <c r="N298" s="11" t="s">
        <v>816</v>
      </c>
      <c r="O298" s="12" t="s">
        <v>817</v>
      </c>
      <c r="P298" s="11"/>
      <c r="Q298" s="12" t="s">
        <v>306</v>
      </c>
      <c r="R298" s="13" t="s">
        <v>150</v>
      </c>
    </row>
    <row r="299" customFormat="false" ht="23.25" hidden="false" customHeight="true" outlineLevel="0" collapsed="false">
      <c r="A299" s="13" t="n">
        <v>298</v>
      </c>
      <c r="B299" s="11" t="s">
        <v>809</v>
      </c>
      <c r="C299" s="11" t="s">
        <v>661</v>
      </c>
      <c r="D299" s="12" t="s">
        <v>662</v>
      </c>
      <c r="E299" s="13" t="n">
        <v>4</v>
      </c>
      <c r="F299" s="11" t="s">
        <v>160</v>
      </c>
      <c r="G299" s="11" t="s">
        <v>173</v>
      </c>
      <c r="H299" s="13" t="s">
        <v>162</v>
      </c>
      <c r="I299" s="12" t="s">
        <v>818</v>
      </c>
      <c r="J299" s="13" t="s">
        <v>135</v>
      </c>
      <c r="K299" s="13" t="s">
        <v>175</v>
      </c>
      <c r="L299" s="13" t="n">
        <f aca="false">IF(K299="Cited",1,0)</f>
        <v>1</v>
      </c>
      <c r="M299" s="13" t="n">
        <f aca="false">IF(OR(K299="Cited",K299="Mentioned"),1,0)</f>
        <v>1</v>
      </c>
      <c r="N299" s="11" t="s">
        <v>819</v>
      </c>
      <c r="O299" s="12" t="s">
        <v>820</v>
      </c>
      <c r="P299" s="11"/>
      <c r="Q299" s="12" t="s">
        <v>139</v>
      </c>
      <c r="R299" s="13" t="s">
        <v>140</v>
      </c>
    </row>
    <row r="300" customFormat="false" ht="23.25" hidden="false" customHeight="true" outlineLevel="0" collapsed="false">
      <c r="A300" s="13" t="n">
        <v>299</v>
      </c>
      <c r="B300" s="11" t="s">
        <v>809</v>
      </c>
      <c r="C300" s="11" t="s">
        <v>661</v>
      </c>
      <c r="D300" s="12" t="s">
        <v>662</v>
      </c>
      <c r="E300" s="13" t="n">
        <v>4</v>
      </c>
      <c r="F300" s="11" t="s">
        <v>160</v>
      </c>
      <c r="G300" s="11" t="s">
        <v>173</v>
      </c>
      <c r="H300" s="13" t="s">
        <v>162</v>
      </c>
      <c r="I300" s="12" t="s">
        <v>818</v>
      </c>
      <c r="J300" s="13" t="s">
        <v>141</v>
      </c>
      <c r="K300" s="13" t="s">
        <v>175</v>
      </c>
      <c r="L300" s="13" t="n">
        <f aca="false">IF(K300="Cited",1,0)</f>
        <v>1</v>
      </c>
      <c r="M300" s="13" t="n">
        <f aca="false">IF(OR(K300="Cited",K300="Mentioned"),1,0)</f>
        <v>1</v>
      </c>
      <c r="N300" s="11" t="s">
        <v>821</v>
      </c>
      <c r="O300" s="12" t="s">
        <v>822</v>
      </c>
      <c r="P300" s="11" t="s">
        <v>823</v>
      </c>
      <c r="Q300" s="12" t="s">
        <v>145</v>
      </c>
      <c r="R300" s="13" t="s">
        <v>140</v>
      </c>
    </row>
    <row r="301" customFormat="false" ht="23.25" hidden="false" customHeight="true" outlineLevel="0" collapsed="false">
      <c r="A301" s="13" t="n">
        <v>300</v>
      </c>
      <c r="B301" s="11" t="s">
        <v>809</v>
      </c>
      <c r="C301" s="11" t="s">
        <v>661</v>
      </c>
      <c r="D301" s="12" t="s">
        <v>662</v>
      </c>
      <c r="E301" s="13" t="n">
        <v>4</v>
      </c>
      <c r="F301" s="11" t="s">
        <v>160</v>
      </c>
      <c r="G301" s="11" t="s">
        <v>173</v>
      </c>
      <c r="H301" s="13" t="s">
        <v>162</v>
      </c>
      <c r="I301" s="12" t="s">
        <v>818</v>
      </c>
      <c r="J301" s="13" t="s">
        <v>146</v>
      </c>
      <c r="K301" s="13" t="s">
        <v>175</v>
      </c>
      <c r="L301" s="13" t="n">
        <f aca="false">IF(K301="Cited",1,0)</f>
        <v>1</v>
      </c>
      <c r="M301" s="13" t="n">
        <f aca="false">IF(OR(K301="Cited",K301="Mentioned"),1,0)</f>
        <v>1</v>
      </c>
      <c r="N301" s="11" t="s">
        <v>824</v>
      </c>
      <c r="O301" s="12" t="s">
        <v>825</v>
      </c>
      <c r="P301" s="11"/>
      <c r="Q301" s="12" t="s">
        <v>306</v>
      </c>
      <c r="R301" s="13" t="s">
        <v>150</v>
      </c>
    </row>
    <row r="302" customFormat="false" ht="23.25" hidden="false" customHeight="true" outlineLevel="0" collapsed="false">
      <c r="A302" s="13" t="n">
        <v>301</v>
      </c>
      <c r="B302" s="11" t="s">
        <v>809</v>
      </c>
      <c r="C302" s="11" t="s">
        <v>661</v>
      </c>
      <c r="D302" s="12" t="s">
        <v>662</v>
      </c>
      <c r="E302" s="13" t="n">
        <v>5</v>
      </c>
      <c r="F302" s="11" t="s">
        <v>184</v>
      </c>
      <c r="G302" s="11" t="s">
        <v>173</v>
      </c>
      <c r="H302" s="13" t="s">
        <v>162</v>
      </c>
      <c r="I302" s="12" t="s">
        <v>826</v>
      </c>
      <c r="J302" s="13" t="s">
        <v>135</v>
      </c>
      <c r="K302" s="13" t="s">
        <v>136</v>
      </c>
      <c r="L302" s="13" t="n">
        <f aca="false">IF(K302="Cited",1,0)</f>
        <v>0</v>
      </c>
      <c r="M302" s="13" t="n">
        <f aca="false">IF(OR(K302="Cited",K302="Mentioned"),1,0)</f>
        <v>0</v>
      </c>
      <c r="N302" s="11" t="s">
        <v>827</v>
      </c>
      <c r="O302" s="12" t="s">
        <v>828</v>
      </c>
      <c r="P302" s="11"/>
      <c r="Q302" s="12" t="s">
        <v>139</v>
      </c>
      <c r="R302" s="13" t="s">
        <v>140</v>
      </c>
    </row>
    <row r="303" customFormat="false" ht="23.25" hidden="false" customHeight="true" outlineLevel="0" collapsed="false">
      <c r="A303" s="13" t="n">
        <v>302</v>
      </c>
      <c r="B303" s="11" t="s">
        <v>809</v>
      </c>
      <c r="C303" s="11" t="s">
        <v>661</v>
      </c>
      <c r="D303" s="12" t="s">
        <v>662</v>
      </c>
      <c r="E303" s="13" t="n">
        <v>5</v>
      </c>
      <c r="F303" s="11" t="s">
        <v>184</v>
      </c>
      <c r="G303" s="11" t="s">
        <v>173</v>
      </c>
      <c r="H303" s="13" t="s">
        <v>162</v>
      </c>
      <c r="I303" s="12" t="s">
        <v>826</v>
      </c>
      <c r="J303" s="13" t="s">
        <v>141</v>
      </c>
      <c r="K303" s="13" t="s">
        <v>136</v>
      </c>
      <c r="L303" s="13" t="n">
        <f aca="false">IF(K303="Cited",1,0)</f>
        <v>0</v>
      </c>
      <c r="M303" s="13" t="n">
        <f aca="false">IF(OR(K303="Cited",K303="Mentioned"),1,0)</f>
        <v>0</v>
      </c>
      <c r="N303" s="11" t="s">
        <v>829</v>
      </c>
      <c r="O303" s="12" t="s">
        <v>830</v>
      </c>
      <c r="P303" s="11" t="s">
        <v>831</v>
      </c>
      <c r="Q303" s="12" t="s">
        <v>145</v>
      </c>
      <c r="R303" s="13" t="s">
        <v>140</v>
      </c>
    </row>
    <row r="304" customFormat="false" ht="23.25" hidden="false" customHeight="true" outlineLevel="0" collapsed="false">
      <c r="A304" s="13" t="n">
        <v>303</v>
      </c>
      <c r="B304" s="11" t="s">
        <v>809</v>
      </c>
      <c r="C304" s="11" t="s">
        <v>661</v>
      </c>
      <c r="D304" s="12" t="s">
        <v>662</v>
      </c>
      <c r="E304" s="13" t="n">
        <v>5</v>
      </c>
      <c r="F304" s="11" t="s">
        <v>184</v>
      </c>
      <c r="G304" s="11" t="s">
        <v>173</v>
      </c>
      <c r="H304" s="13" t="s">
        <v>162</v>
      </c>
      <c r="I304" s="12" t="s">
        <v>826</v>
      </c>
      <c r="J304" s="13" t="s">
        <v>146</v>
      </c>
      <c r="K304" s="13" t="s">
        <v>136</v>
      </c>
      <c r="L304" s="13" t="n">
        <f aca="false">IF(K304="Cited",1,0)</f>
        <v>0</v>
      </c>
      <c r="M304" s="13" t="n">
        <f aca="false">IF(OR(K304="Cited",K304="Mentioned"),1,0)</f>
        <v>0</v>
      </c>
      <c r="N304" s="11" t="s">
        <v>832</v>
      </c>
      <c r="O304" s="12" t="s">
        <v>833</v>
      </c>
      <c r="P304" s="11"/>
      <c r="Q304" s="12" t="s">
        <v>306</v>
      </c>
      <c r="R304" s="13" t="s">
        <v>150</v>
      </c>
    </row>
    <row r="305" customFormat="false" ht="23.25" hidden="false" customHeight="true" outlineLevel="0" collapsed="false">
      <c r="A305" s="13" t="n">
        <v>304</v>
      </c>
      <c r="B305" s="11" t="s">
        <v>809</v>
      </c>
      <c r="C305" s="11" t="s">
        <v>661</v>
      </c>
      <c r="D305" s="12" t="s">
        <v>662</v>
      </c>
      <c r="E305" s="13" t="n">
        <v>6</v>
      </c>
      <c r="F305" s="11" t="s">
        <v>184</v>
      </c>
      <c r="G305" s="11" t="s">
        <v>173</v>
      </c>
      <c r="H305" s="13" t="s">
        <v>162</v>
      </c>
      <c r="I305" s="12" t="s">
        <v>834</v>
      </c>
      <c r="J305" s="13" t="s">
        <v>135</v>
      </c>
      <c r="K305" s="13" t="s">
        <v>175</v>
      </c>
      <c r="L305" s="13" t="n">
        <f aca="false">IF(K305="Cited",1,0)</f>
        <v>1</v>
      </c>
      <c r="M305" s="13" t="n">
        <f aca="false">IF(OR(K305="Cited",K305="Mentioned"),1,0)</f>
        <v>1</v>
      </c>
      <c r="N305" s="11" t="s">
        <v>835</v>
      </c>
      <c r="O305" s="12" t="s">
        <v>836</v>
      </c>
      <c r="P305" s="11"/>
      <c r="Q305" s="12" t="s">
        <v>139</v>
      </c>
      <c r="R305" s="13" t="s">
        <v>140</v>
      </c>
    </row>
    <row r="306" customFormat="false" ht="23.25" hidden="false" customHeight="true" outlineLevel="0" collapsed="false">
      <c r="A306" s="13" t="n">
        <v>305</v>
      </c>
      <c r="B306" s="11" t="s">
        <v>809</v>
      </c>
      <c r="C306" s="11" t="s">
        <v>661</v>
      </c>
      <c r="D306" s="12" t="s">
        <v>662</v>
      </c>
      <c r="E306" s="13" t="n">
        <v>6</v>
      </c>
      <c r="F306" s="11" t="s">
        <v>184</v>
      </c>
      <c r="G306" s="11" t="s">
        <v>173</v>
      </c>
      <c r="H306" s="13" t="s">
        <v>162</v>
      </c>
      <c r="I306" s="12" t="s">
        <v>834</v>
      </c>
      <c r="J306" s="13" t="s">
        <v>141</v>
      </c>
      <c r="K306" s="13" t="s">
        <v>175</v>
      </c>
      <c r="L306" s="13" t="n">
        <f aca="false">IF(K306="Cited",1,0)</f>
        <v>1</v>
      </c>
      <c r="M306" s="13" t="n">
        <f aca="false">IF(OR(K306="Cited",K306="Mentioned"),1,0)</f>
        <v>1</v>
      </c>
      <c r="N306" s="11" t="s">
        <v>837</v>
      </c>
      <c r="O306" s="12" t="s">
        <v>838</v>
      </c>
      <c r="P306" s="11" t="s">
        <v>839</v>
      </c>
      <c r="Q306" s="12" t="s">
        <v>145</v>
      </c>
      <c r="R306" s="13" t="s">
        <v>140</v>
      </c>
    </row>
    <row r="307" customFormat="false" ht="23.25" hidden="false" customHeight="true" outlineLevel="0" collapsed="false">
      <c r="A307" s="13" t="n">
        <v>306</v>
      </c>
      <c r="B307" s="11" t="s">
        <v>809</v>
      </c>
      <c r="C307" s="11" t="s">
        <v>661</v>
      </c>
      <c r="D307" s="12" t="s">
        <v>662</v>
      </c>
      <c r="E307" s="13" t="n">
        <v>6</v>
      </c>
      <c r="F307" s="11" t="s">
        <v>184</v>
      </c>
      <c r="G307" s="11" t="s">
        <v>173</v>
      </c>
      <c r="H307" s="13" t="s">
        <v>162</v>
      </c>
      <c r="I307" s="12" t="s">
        <v>834</v>
      </c>
      <c r="J307" s="13" t="s">
        <v>146</v>
      </c>
      <c r="K307" s="13" t="s">
        <v>175</v>
      </c>
      <c r="L307" s="13" t="n">
        <f aca="false">IF(K307="Cited",1,0)</f>
        <v>1</v>
      </c>
      <c r="M307" s="13" t="n">
        <f aca="false">IF(OR(K307="Cited",K307="Mentioned"),1,0)</f>
        <v>1</v>
      </c>
      <c r="N307" s="11" t="s">
        <v>840</v>
      </c>
      <c r="O307" s="12" t="s">
        <v>841</v>
      </c>
      <c r="P307" s="11"/>
      <c r="Q307" s="12" t="s">
        <v>306</v>
      </c>
      <c r="R307" s="13" t="s">
        <v>150</v>
      </c>
    </row>
    <row r="308" customFormat="false" ht="23.25" hidden="false" customHeight="true" outlineLevel="0" collapsed="false">
      <c r="A308" s="13" t="n">
        <v>307</v>
      </c>
      <c r="B308" s="11" t="s">
        <v>809</v>
      </c>
      <c r="C308" s="11" t="s">
        <v>661</v>
      </c>
      <c r="D308" s="12" t="s">
        <v>662</v>
      </c>
      <c r="E308" s="13" t="n">
        <v>7</v>
      </c>
      <c r="F308" s="11" t="s">
        <v>203</v>
      </c>
      <c r="G308" s="11" t="s">
        <v>173</v>
      </c>
      <c r="H308" s="13" t="s">
        <v>162</v>
      </c>
      <c r="I308" s="12" t="s">
        <v>842</v>
      </c>
      <c r="J308" s="13" t="s">
        <v>135</v>
      </c>
      <c r="K308" s="13" t="s">
        <v>175</v>
      </c>
      <c r="L308" s="13" t="n">
        <f aca="false">IF(K308="Cited",1,0)</f>
        <v>1</v>
      </c>
      <c r="M308" s="13" t="n">
        <f aca="false">IF(OR(K308="Cited",K308="Mentioned"),1,0)</f>
        <v>1</v>
      </c>
      <c r="N308" s="11" t="s">
        <v>843</v>
      </c>
      <c r="O308" s="12" t="s">
        <v>844</v>
      </c>
      <c r="P308" s="11"/>
      <c r="Q308" s="12" t="s">
        <v>139</v>
      </c>
      <c r="R308" s="13" t="s">
        <v>140</v>
      </c>
    </row>
    <row r="309" customFormat="false" ht="23.25" hidden="false" customHeight="true" outlineLevel="0" collapsed="false">
      <c r="A309" s="13" t="n">
        <v>308</v>
      </c>
      <c r="B309" s="11" t="s">
        <v>809</v>
      </c>
      <c r="C309" s="11" t="s">
        <v>661</v>
      </c>
      <c r="D309" s="12" t="s">
        <v>662</v>
      </c>
      <c r="E309" s="13" t="n">
        <v>7</v>
      </c>
      <c r="F309" s="11" t="s">
        <v>203</v>
      </c>
      <c r="G309" s="11" t="s">
        <v>173</v>
      </c>
      <c r="H309" s="13" t="s">
        <v>162</v>
      </c>
      <c r="I309" s="12" t="s">
        <v>842</v>
      </c>
      <c r="J309" s="13" t="s">
        <v>141</v>
      </c>
      <c r="K309" s="13" t="s">
        <v>175</v>
      </c>
      <c r="L309" s="13" t="n">
        <f aca="false">IF(K309="Cited",1,0)</f>
        <v>1</v>
      </c>
      <c r="M309" s="13" t="n">
        <f aca="false">IF(OR(K309="Cited",K309="Mentioned"),1,0)</f>
        <v>1</v>
      </c>
      <c r="N309" s="11" t="s">
        <v>845</v>
      </c>
      <c r="O309" s="12" t="s">
        <v>846</v>
      </c>
      <c r="P309" s="11" t="s">
        <v>847</v>
      </c>
      <c r="Q309" s="12" t="s">
        <v>145</v>
      </c>
      <c r="R309" s="13" t="s">
        <v>140</v>
      </c>
    </row>
    <row r="310" customFormat="false" ht="23.25" hidden="false" customHeight="true" outlineLevel="0" collapsed="false">
      <c r="A310" s="13" t="n">
        <v>309</v>
      </c>
      <c r="B310" s="11" t="s">
        <v>809</v>
      </c>
      <c r="C310" s="11" t="s">
        <v>661</v>
      </c>
      <c r="D310" s="12" t="s">
        <v>662</v>
      </c>
      <c r="E310" s="13" t="n">
        <v>7</v>
      </c>
      <c r="F310" s="11" t="s">
        <v>203</v>
      </c>
      <c r="G310" s="11" t="s">
        <v>173</v>
      </c>
      <c r="H310" s="13" t="s">
        <v>162</v>
      </c>
      <c r="I310" s="12" t="s">
        <v>842</v>
      </c>
      <c r="J310" s="13" t="s">
        <v>146</v>
      </c>
      <c r="K310" s="13" t="s">
        <v>175</v>
      </c>
      <c r="L310" s="13" t="n">
        <f aca="false">IF(K310="Cited",1,0)</f>
        <v>1</v>
      </c>
      <c r="M310" s="13" t="n">
        <f aca="false">IF(OR(K310="Cited",K310="Mentioned"),1,0)</f>
        <v>1</v>
      </c>
      <c r="N310" s="11" t="s">
        <v>848</v>
      </c>
      <c r="O310" s="12" t="s">
        <v>849</v>
      </c>
      <c r="P310" s="11"/>
      <c r="Q310" s="12" t="s">
        <v>306</v>
      </c>
      <c r="R310" s="13" t="s">
        <v>150</v>
      </c>
    </row>
    <row r="311" customFormat="false" ht="23.25" hidden="false" customHeight="true" outlineLevel="0" collapsed="false">
      <c r="A311" s="13" t="n">
        <v>310</v>
      </c>
      <c r="B311" s="11" t="s">
        <v>809</v>
      </c>
      <c r="C311" s="11" t="s">
        <v>661</v>
      </c>
      <c r="D311" s="12" t="s">
        <v>662</v>
      </c>
      <c r="E311" s="13" t="n">
        <v>8</v>
      </c>
      <c r="F311" s="11" t="s">
        <v>203</v>
      </c>
      <c r="G311" s="11" t="s">
        <v>132</v>
      </c>
      <c r="H311" s="13" t="s">
        <v>133</v>
      </c>
      <c r="I311" s="12" t="s">
        <v>719</v>
      </c>
      <c r="J311" s="13" t="s">
        <v>135</v>
      </c>
      <c r="K311" s="13" t="s">
        <v>136</v>
      </c>
      <c r="L311" s="13" t="n">
        <f aca="false">IF(K311="Cited",1,0)</f>
        <v>0</v>
      </c>
      <c r="M311" s="13" t="n">
        <f aca="false">IF(OR(K311="Cited",K311="Mentioned"),1,0)</f>
        <v>0</v>
      </c>
      <c r="N311" s="11" t="s">
        <v>720</v>
      </c>
      <c r="O311" s="12" t="s">
        <v>721</v>
      </c>
      <c r="P311" s="11"/>
      <c r="Q311" s="12" t="s">
        <v>139</v>
      </c>
      <c r="R311" s="13" t="s">
        <v>140</v>
      </c>
    </row>
    <row r="312" customFormat="false" ht="23.25" hidden="false" customHeight="true" outlineLevel="0" collapsed="false">
      <c r="A312" s="13" t="n">
        <v>311</v>
      </c>
      <c r="B312" s="11" t="s">
        <v>809</v>
      </c>
      <c r="C312" s="11" t="s">
        <v>661</v>
      </c>
      <c r="D312" s="12" t="s">
        <v>662</v>
      </c>
      <c r="E312" s="13" t="n">
        <v>8</v>
      </c>
      <c r="F312" s="11" t="s">
        <v>203</v>
      </c>
      <c r="G312" s="11" t="s">
        <v>132</v>
      </c>
      <c r="H312" s="13" t="s">
        <v>133</v>
      </c>
      <c r="I312" s="12" t="s">
        <v>719</v>
      </c>
      <c r="J312" s="13" t="s">
        <v>141</v>
      </c>
      <c r="K312" s="13" t="s">
        <v>136</v>
      </c>
      <c r="L312" s="13" t="n">
        <f aca="false">IF(K312="Cited",1,0)</f>
        <v>0</v>
      </c>
      <c r="M312" s="13" t="n">
        <f aca="false">IF(OR(K312="Cited",K312="Mentioned"),1,0)</f>
        <v>0</v>
      </c>
      <c r="N312" s="11" t="s">
        <v>722</v>
      </c>
      <c r="O312" s="12" t="s">
        <v>723</v>
      </c>
      <c r="P312" s="11" t="s">
        <v>724</v>
      </c>
      <c r="Q312" s="12" t="s">
        <v>145</v>
      </c>
      <c r="R312" s="13" t="s">
        <v>140</v>
      </c>
    </row>
    <row r="313" customFormat="false" ht="23.25" hidden="false" customHeight="true" outlineLevel="0" collapsed="false">
      <c r="A313" s="13" t="n">
        <v>312</v>
      </c>
      <c r="B313" s="11" t="s">
        <v>809</v>
      </c>
      <c r="C313" s="11" t="s">
        <v>661</v>
      </c>
      <c r="D313" s="12" t="s">
        <v>662</v>
      </c>
      <c r="E313" s="13" t="n">
        <v>8</v>
      </c>
      <c r="F313" s="11" t="s">
        <v>203</v>
      </c>
      <c r="G313" s="11" t="s">
        <v>132</v>
      </c>
      <c r="H313" s="13" t="s">
        <v>133</v>
      </c>
      <c r="I313" s="12" t="s">
        <v>719</v>
      </c>
      <c r="J313" s="13" t="s">
        <v>146</v>
      </c>
      <c r="K313" s="13" t="s">
        <v>136</v>
      </c>
      <c r="L313" s="13" t="n">
        <f aca="false">IF(K313="Cited",1,0)</f>
        <v>0</v>
      </c>
      <c r="M313" s="13" t="n">
        <f aca="false">IF(OR(K313="Cited",K313="Mentioned"),1,0)</f>
        <v>0</v>
      </c>
      <c r="N313" s="11" t="s">
        <v>725</v>
      </c>
      <c r="O313" s="12" t="s">
        <v>726</v>
      </c>
      <c r="P313" s="11"/>
      <c r="Q313" s="12" t="s">
        <v>306</v>
      </c>
      <c r="R313" s="13" t="s">
        <v>150</v>
      </c>
    </row>
    <row r="314" customFormat="false" ht="23.25" hidden="false" customHeight="true" outlineLevel="0" collapsed="false">
      <c r="A314" s="13" t="n">
        <v>313</v>
      </c>
      <c r="B314" s="11" t="s">
        <v>850</v>
      </c>
      <c r="C314" s="11" t="s">
        <v>661</v>
      </c>
      <c r="D314" s="12" t="s">
        <v>662</v>
      </c>
      <c r="E314" s="13" t="n">
        <v>1</v>
      </c>
      <c r="F314" s="11" t="s">
        <v>131</v>
      </c>
      <c r="G314" s="11" t="s">
        <v>132</v>
      </c>
      <c r="H314" s="13" t="s">
        <v>133</v>
      </c>
      <c r="I314" s="12" t="s">
        <v>663</v>
      </c>
      <c r="J314" s="13" t="s">
        <v>135</v>
      </c>
      <c r="K314" s="13" t="s">
        <v>136</v>
      </c>
      <c r="L314" s="13" t="n">
        <f aca="false">IF(K314="Cited",1,0)</f>
        <v>0</v>
      </c>
      <c r="M314" s="13" t="n">
        <f aca="false">IF(OR(K314="Cited",K314="Mentioned"),1,0)</f>
        <v>0</v>
      </c>
      <c r="N314" s="11" t="s">
        <v>664</v>
      </c>
      <c r="O314" s="12" t="s">
        <v>665</v>
      </c>
      <c r="P314" s="11"/>
      <c r="Q314" s="12" t="s">
        <v>139</v>
      </c>
      <c r="R314" s="13" t="s">
        <v>140</v>
      </c>
    </row>
    <row r="315" customFormat="false" ht="23.25" hidden="false" customHeight="true" outlineLevel="0" collapsed="false">
      <c r="A315" s="13" t="n">
        <v>314</v>
      </c>
      <c r="B315" s="11" t="s">
        <v>850</v>
      </c>
      <c r="C315" s="11" t="s">
        <v>661</v>
      </c>
      <c r="D315" s="12" t="s">
        <v>662</v>
      </c>
      <c r="E315" s="13" t="n">
        <v>1</v>
      </c>
      <c r="F315" s="11" t="s">
        <v>131</v>
      </c>
      <c r="G315" s="11" t="s">
        <v>132</v>
      </c>
      <c r="H315" s="13" t="s">
        <v>133</v>
      </c>
      <c r="I315" s="12" t="s">
        <v>663</v>
      </c>
      <c r="J315" s="13" t="s">
        <v>141</v>
      </c>
      <c r="K315" s="13" t="s">
        <v>136</v>
      </c>
      <c r="L315" s="13" t="n">
        <f aca="false">IF(K315="Cited",1,0)</f>
        <v>0</v>
      </c>
      <c r="M315" s="13" t="n">
        <f aca="false">IF(OR(K315="Cited",K315="Mentioned"),1,0)</f>
        <v>0</v>
      </c>
      <c r="N315" s="11" t="s">
        <v>666</v>
      </c>
      <c r="O315" s="12" t="s">
        <v>667</v>
      </c>
      <c r="P315" s="11" t="s">
        <v>668</v>
      </c>
      <c r="Q315" s="12" t="s">
        <v>145</v>
      </c>
      <c r="R315" s="13" t="s">
        <v>140</v>
      </c>
    </row>
    <row r="316" customFormat="false" ht="23.25" hidden="false" customHeight="true" outlineLevel="0" collapsed="false">
      <c r="A316" s="13" t="n">
        <v>315</v>
      </c>
      <c r="B316" s="11" t="s">
        <v>850</v>
      </c>
      <c r="C316" s="11" t="s">
        <v>661</v>
      </c>
      <c r="D316" s="12" t="s">
        <v>662</v>
      </c>
      <c r="E316" s="13" t="n">
        <v>1</v>
      </c>
      <c r="F316" s="11" t="s">
        <v>131</v>
      </c>
      <c r="G316" s="11" t="s">
        <v>132</v>
      </c>
      <c r="H316" s="13" t="s">
        <v>133</v>
      </c>
      <c r="I316" s="12" t="s">
        <v>663</v>
      </c>
      <c r="J316" s="13" t="s">
        <v>146</v>
      </c>
      <c r="K316" s="13" t="s">
        <v>136</v>
      </c>
      <c r="L316" s="13" t="n">
        <f aca="false">IF(K316="Cited",1,0)</f>
        <v>0</v>
      </c>
      <c r="M316" s="13" t="n">
        <f aca="false">IF(OR(K316="Cited",K316="Mentioned"),1,0)</f>
        <v>0</v>
      </c>
      <c r="N316" s="11" t="s">
        <v>669</v>
      </c>
      <c r="O316" s="12" t="s">
        <v>670</v>
      </c>
      <c r="P316" s="11"/>
      <c r="Q316" s="12" t="s">
        <v>306</v>
      </c>
      <c r="R316" s="13" t="s">
        <v>150</v>
      </c>
    </row>
    <row r="317" customFormat="false" ht="23.25" hidden="false" customHeight="true" outlineLevel="0" collapsed="false">
      <c r="A317" s="13" t="n">
        <v>316</v>
      </c>
      <c r="B317" s="11" t="s">
        <v>850</v>
      </c>
      <c r="C317" s="11" t="s">
        <v>661</v>
      </c>
      <c r="D317" s="12" t="s">
        <v>662</v>
      </c>
      <c r="E317" s="13" t="n">
        <v>2</v>
      </c>
      <c r="F317" s="11" t="s">
        <v>131</v>
      </c>
      <c r="G317" s="11" t="s">
        <v>132</v>
      </c>
      <c r="H317" s="13" t="s">
        <v>133</v>
      </c>
      <c r="I317" s="12" t="s">
        <v>671</v>
      </c>
      <c r="J317" s="13" t="s">
        <v>135</v>
      </c>
      <c r="K317" s="13" t="s">
        <v>136</v>
      </c>
      <c r="L317" s="13" t="n">
        <f aca="false">IF(K317="Cited",1,0)</f>
        <v>0</v>
      </c>
      <c r="M317" s="13" t="n">
        <f aca="false">IF(OR(K317="Cited",K317="Mentioned"),1,0)</f>
        <v>0</v>
      </c>
      <c r="N317" s="11" t="s">
        <v>672</v>
      </c>
      <c r="O317" s="12" t="s">
        <v>673</v>
      </c>
      <c r="P317" s="11"/>
      <c r="Q317" s="12" t="s">
        <v>139</v>
      </c>
      <c r="R317" s="13" t="s">
        <v>140</v>
      </c>
    </row>
    <row r="318" customFormat="false" ht="23.25" hidden="false" customHeight="true" outlineLevel="0" collapsed="false">
      <c r="A318" s="13" t="n">
        <v>317</v>
      </c>
      <c r="B318" s="11" t="s">
        <v>850</v>
      </c>
      <c r="C318" s="11" t="s">
        <v>661</v>
      </c>
      <c r="D318" s="12" t="s">
        <v>662</v>
      </c>
      <c r="E318" s="13" t="n">
        <v>2</v>
      </c>
      <c r="F318" s="11" t="s">
        <v>131</v>
      </c>
      <c r="G318" s="11" t="s">
        <v>132</v>
      </c>
      <c r="H318" s="13" t="s">
        <v>133</v>
      </c>
      <c r="I318" s="12" t="s">
        <v>671</v>
      </c>
      <c r="J318" s="13" t="s">
        <v>141</v>
      </c>
      <c r="K318" s="13" t="s">
        <v>136</v>
      </c>
      <c r="L318" s="13" t="n">
        <f aca="false">IF(K318="Cited",1,0)</f>
        <v>0</v>
      </c>
      <c r="M318" s="13" t="n">
        <f aca="false">IF(OR(K318="Cited",K318="Mentioned"),1,0)</f>
        <v>0</v>
      </c>
      <c r="N318" s="11" t="s">
        <v>674</v>
      </c>
      <c r="O318" s="12" t="s">
        <v>675</v>
      </c>
      <c r="P318" s="11" t="s">
        <v>676</v>
      </c>
      <c r="Q318" s="12" t="s">
        <v>145</v>
      </c>
      <c r="R318" s="13" t="s">
        <v>140</v>
      </c>
    </row>
    <row r="319" customFormat="false" ht="23.25" hidden="false" customHeight="true" outlineLevel="0" collapsed="false">
      <c r="A319" s="13" t="n">
        <v>318</v>
      </c>
      <c r="B319" s="11" t="s">
        <v>850</v>
      </c>
      <c r="C319" s="11" t="s">
        <v>661</v>
      </c>
      <c r="D319" s="12" t="s">
        <v>662</v>
      </c>
      <c r="E319" s="13" t="n">
        <v>2</v>
      </c>
      <c r="F319" s="11" t="s">
        <v>131</v>
      </c>
      <c r="G319" s="11" t="s">
        <v>132</v>
      </c>
      <c r="H319" s="13" t="s">
        <v>133</v>
      </c>
      <c r="I319" s="12" t="s">
        <v>671</v>
      </c>
      <c r="J319" s="13" t="s">
        <v>146</v>
      </c>
      <c r="K319" s="13" t="s">
        <v>136</v>
      </c>
      <c r="L319" s="13" t="n">
        <f aca="false">IF(K319="Cited",1,0)</f>
        <v>0</v>
      </c>
      <c r="M319" s="13" t="n">
        <f aca="false">IF(OR(K319="Cited",K319="Mentioned"),1,0)</f>
        <v>0</v>
      </c>
      <c r="N319" s="11" t="s">
        <v>677</v>
      </c>
      <c r="O319" s="12" t="s">
        <v>678</v>
      </c>
      <c r="P319" s="11"/>
      <c r="Q319" s="12" t="s">
        <v>306</v>
      </c>
      <c r="R319" s="13" t="s">
        <v>150</v>
      </c>
    </row>
    <row r="320" customFormat="false" ht="23.25" hidden="false" customHeight="true" outlineLevel="0" collapsed="false">
      <c r="A320" s="13" t="n">
        <v>319</v>
      </c>
      <c r="B320" s="11" t="s">
        <v>850</v>
      </c>
      <c r="C320" s="11" t="s">
        <v>661</v>
      </c>
      <c r="D320" s="12" t="s">
        <v>662</v>
      </c>
      <c r="E320" s="13" t="n">
        <v>3</v>
      </c>
      <c r="F320" s="11" t="s">
        <v>160</v>
      </c>
      <c r="G320" s="11" t="s">
        <v>161</v>
      </c>
      <c r="H320" s="13" t="s">
        <v>162</v>
      </c>
      <c r="I320" s="12" t="s">
        <v>851</v>
      </c>
      <c r="J320" s="13" t="s">
        <v>135</v>
      </c>
      <c r="K320" s="13" t="s">
        <v>175</v>
      </c>
      <c r="L320" s="13" t="n">
        <f aca="false">IF(K320="Cited",1,0)</f>
        <v>1</v>
      </c>
      <c r="M320" s="13" t="n">
        <f aca="false">IF(OR(K320="Cited",K320="Mentioned"),1,0)</f>
        <v>1</v>
      </c>
      <c r="N320" s="11" t="s">
        <v>852</v>
      </c>
      <c r="O320" s="12" t="s">
        <v>853</v>
      </c>
      <c r="P320" s="11"/>
      <c r="Q320" s="12" t="s">
        <v>139</v>
      </c>
      <c r="R320" s="13" t="s">
        <v>140</v>
      </c>
    </row>
    <row r="321" customFormat="false" ht="23.25" hidden="false" customHeight="true" outlineLevel="0" collapsed="false">
      <c r="A321" s="13" t="n">
        <v>320</v>
      </c>
      <c r="B321" s="11" t="s">
        <v>850</v>
      </c>
      <c r="C321" s="11" t="s">
        <v>661</v>
      </c>
      <c r="D321" s="12" t="s">
        <v>662</v>
      </c>
      <c r="E321" s="13" t="n">
        <v>3</v>
      </c>
      <c r="F321" s="11" t="s">
        <v>160</v>
      </c>
      <c r="G321" s="11" t="s">
        <v>161</v>
      </c>
      <c r="H321" s="13" t="s">
        <v>162</v>
      </c>
      <c r="I321" s="12" t="s">
        <v>851</v>
      </c>
      <c r="J321" s="13" t="s">
        <v>141</v>
      </c>
      <c r="K321" s="13" t="s">
        <v>175</v>
      </c>
      <c r="L321" s="13" t="n">
        <f aca="false">IF(K321="Cited",1,0)</f>
        <v>1</v>
      </c>
      <c r="M321" s="13" t="n">
        <f aca="false">IF(OR(K321="Cited",K321="Mentioned"),1,0)</f>
        <v>1</v>
      </c>
      <c r="N321" s="11" t="s">
        <v>854</v>
      </c>
      <c r="O321" s="12" t="s">
        <v>855</v>
      </c>
      <c r="P321" s="11" t="s">
        <v>856</v>
      </c>
      <c r="Q321" s="12" t="s">
        <v>145</v>
      </c>
      <c r="R321" s="13" t="s">
        <v>140</v>
      </c>
    </row>
    <row r="322" customFormat="false" ht="23.25" hidden="false" customHeight="true" outlineLevel="0" collapsed="false">
      <c r="A322" s="13" t="n">
        <v>321</v>
      </c>
      <c r="B322" s="11" t="s">
        <v>850</v>
      </c>
      <c r="C322" s="11" t="s">
        <v>661</v>
      </c>
      <c r="D322" s="12" t="s">
        <v>662</v>
      </c>
      <c r="E322" s="13" t="n">
        <v>3</v>
      </c>
      <c r="F322" s="11" t="s">
        <v>160</v>
      </c>
      <c r="G322" s="11" t="s">
        <v>161</v>
      </c>
      <c r="H322" s="13" t="s">
        <v>162</v>
      </c>
      <c r="I322" s="12" t="s">
        <v>851</v>
      </c>
      <c r="J322" s="13" t="s">
        <v>146</v>
      </c>
      <c r="K322" s="13" t="s">
        <v>164</v>
      </c>
      <c r="L322" s="13" t="n">
        <f aca="false">IF(K322="Cited",1,0)</f>
        <v>0</v>
      </c>
      <c r="M322" s="13" t="n">
        <f aca="false">IF(OR(K322="Cited",K322="Mentioned"),1,0)</f>
        <v>1</v>
      </c>
      <c r="N322" s="11" t="s">
        <v>857</v>
      </c>
      <c r="O322" s="12" t="s">
        <v>858</v>
      </c>
      <c r="P322" s="11"/>
      <c r="Q322" s="12" t="s">
        <v>306</v>
      </c>
      <c r="R322" s="13" t="s">
        <v>150</v>
      </c>
    </row>
    <row r="323" customFormat="false" ht="23.25" hidden="false" customHeight="true" outlineLevel="0" collapsed="false">
      <c r="A323" s="13" t="n">
        <v>322</v>
      </c>
      <c r="B323" s="11" t="s">
        <v>850</v>
      </c>
      <c r="C323" s="11" t="s">
        <v>661</v>
      </c>
      <c r="D323" s="12" t="s">
        <v>662</v>
      </c>
      <c r="E323" s="13" t="n">
        <v>4</v>
      </c>
      <c r="F323" s="11" t="s">
        <v>160</v>
      </c>
      <c r="G323" s="11" t="s">
        <v>173</v>
      </c>
      <c r="H323" s="13" t="s">
        <v>162</v>
      </c>
      <c r="I323" s="12" t="s">
        <v>859</v>
      </c>
      <c r="J323" s="13" t="s">
        <v>135</v>
      </c>
      <c r="K323" s="13" t="s">
        <v>175</v>
      </c>
      <c r="L323" s="13" t="n">
        <f aca="false">IF(K323="Cited",1,0)</f>
        <v>1</v>
      </c>
      <c r="M323" s="13" t="n">
        <f aca="false">IF(OR(K323="Cited",K323="Mentioned"),1,0)</f>
        <v>1</v>
      </c>
      <c r="N323" s="11" t="s">
        <v>860</v>
      </c>
      <c r="O323" s="12" t="s">
        <v>861</v>
      </c>
      <c r="P323" s="11"/>
      <c r="Q323" s="12" t="s">
        <v>139</v>
      </c>
      <c r="R323" s="13" t="s">
        <v>140</v>
      </c>
    </row>
    <row r="324" customFormat="false" ht="23.25" hidden="false" customHeight="true" outlineLevel="0" collapsed="false">
      <c r="A324" s="13" t="n">
        <v>323</v>
      </c>
      <c r="B324" s="11" t="s">
        <v>850</v>
      </c>
      <c r="C324" s="11" t="s">
        <v>661</v>
      </c>
      <c r="D324" s="12" t="s">
        <v>662</v>
      </c>
      <c r="E324" s="13" t="n">
        <v>4</v>
      </c>
      <c r="F324" s="11" t="s">
        <v>160</v>
      </c>
      <c r="G324" s="11" t="s">
        <v>173</v>
      </c>
      <c r="H324" s="13" t="s">
        <v>162</v>
      </c>
      <c r="I324" s="12" t="s">
        <v>859</v>
      </c>
      <c r="J324" s="13" t="s">
        <v>141</v>
      </c>
      <c r="K324" s="13" t="s">
        <v>175</v>
      </c>
      <c r="L324" s="13" t="n">
        <f aca="false">IF(K324="Cited",1,0)</f>
        <v>1</v>
      </c>
      <c r="M324" s="13" t="n">
        <f aca="false">IF(OR(K324="Cited",K324="Mentioned"),1,0)</f>
        <v>1</v>
      </c>
      <c r="N324" s="11" t="s">
        <v>862</v>
      </c>
      <c r="O324" s="12" t="s">
        <v>863</v>
      </c>
      <c r="P324" s="11" t="s">
        <v>864</v>
      </c>
      <c r="Q324" s="12" t="s">
        <v>145</v>
      </c>
      <c r="R324" s="13" t="s">
        <v>140</v>
      </c>
    </row>
    <row r="325" customFormat="false" ht="23.25" hidden="false" customHeight="true" outlineLevel="0" collapsed="false">
      <c r="A325" s="13" t="n">
        <v>324</v>
      </c>
      <c r="B325" s="11" t="s">
        <v>850</v>
      </c>
      <c r="C325" s="11" t="s">
        <v>661</v>
      </c>
      <c r="D325" s="12" t="s">
        <v>662</v>
      </c>
      <c r="E325" s="13" t="n">
        <v>4</v>
      </c>
      <c r="F325" s="11" t="s">
        <v>160</v>
      </c>
      <c r="G325" s="11" t="s">
        <v>173</v>
      </c>
      <c r="H325" s="13" t="s">
        <v>162</v>
      </c>
      <c r="I325" s="12" t="s">
        <v>859</v>
      </c>
      <c r="J325" s="13" t="s">
        <v>146</v>
      </c>
      <c r="K325" s="13" t="s">
        <v>175</v>
      </c>
      <c r="L325" s="13" t="n">
        <f aca="false">IF(K325="Cited",1,0)</f>
        <v>1</v>
      </c>
      <c r="M325" s="13" t="n">
        <f aca="false">IF(OR(K325="Cited",K325="Mentioned"),1,0)</f>
        <v>1</v>
      </c>
      <c r="N325" s="11" t="s">
        <v>865</v>
      </c>
      <c r="O325" s="12" t="s">
        <v>866</v>
      </c>
      <c r="P325" s="11"/>
      <c r="Q325" s="12" t="s">
        <v>306</v>
      </c>
      <c r="R325" s="13" t="s">
        <v>150</v>
      </c>
    </row>
    <row r="326" customFormat="false" ht="23.25" hidden="false" customHeight="true" outlineLevel="0" collapsed="false">
      <c r="A326" s="13" t="n">
        <v>325</v>
      </c>
      <c r="B326" s="11" t="s">
        <v>850</v>
      </c>
      <c r="C326" s="11" t="s">
        <v>661</v>
      </c>
      <c r="D326" s="12" t="s">
        <v>662</v>
      </c>
      <c r="E326" s="13" t="n">
        <v>5</v>
      </c>
      <c r="F326" s="11" t="s">
        <v>184</v>
      </c>
      <c r="G326" s="11" t="s">
        <v>173</v>
      </c>
      <c r="H326" s="13" t="s">
        <v>162</v>
      </c>
      <c r="I326" s="12" t="s">
        <v>867</v>
      </c>
      <c r="J326" s="13" t="s">
        <v>135</v>
      </c>
      <c r="K326" s="13" t="s">
        <v>175</v>
      </c>
      <c r="L326" s="13" t="n">
        <f aca="false">IF(K326="Cited",1,0)</f>
        <v>1</v>
      </c>
      <c r="M326" s="13" t="n">
        <f aca="false">IF(OR(K326="Cited",K326="Mentioned"),1,0)</f>
        <v>1</v>
      </c>
      <c r="N326" s="11" t="s">
        <v>868</v>
      </c>
      <c r="O326" s="12" t="s">
        <v>869</v>
      </c>
      <c r="P326" s="11"/>
      <c r="Q326" s="12" t="s">
        <v>139</v>
      </c>
      <c r="R326" s="13" t="s">
        <v>140</v>
      </c>
    </row>
    <row r="327" customFormat="false" ht="15" hidden="false" customHeight="true" outlineLevel="0" collapsed="false">
      <c r="A327" s="13" t="n">
        <v>326</v>
      </c>
      <c r="B327" s="11" t="s">
        <v>850</v>
      </c>
      <c r="C327" s="11" t="s">
        <v>661</v>
      </c>
      <c r="D327" s="12" t="s">
        <v>662</v>
      </c>
      <c r="E327" s="13" t="n">
        <v>5</v>
      </c>
      <c r="F327" s="11" t="s">
        <v>184</v>
      </c>
      <c r="G327" s="11" t="s">
        <v>173</v>
      </c>
      <c r="H327" s="13" t="s">
        <v>162</v>
      </c>
      <c r="I327" s="12" t="s">
        <v>867</v>
      </c>
      <c r="J327" s="13" t="s">
        <v>141</v>
      </c>
      <c r="K327" s="13" t="s">
        <v>175</v>
      </c>
      <c r="L327" s="13" t="n">
        <f aca="false">IF(K327="Cited",1,0)</f>
        <v>1</v>
      </c>
      <c r="M327" s="13" t="n">
        <f aca="false">IF(OR(K327="Cited",K327="Mentioned"),1,0)</f>
        <v>1</v>
      </c>
      <c r="N327" s="11" t="s">
        <v>870</v>
      </c>
      <c r="O327" s="12" t="s">
        <v>871</v>
      </c>
      <c r="P327" s="11" t="s">
        <v>872</v>
      </c>
      <c r="Q327" s="12" t="s">
        <v>145</v>
      </c>
      <c r="R327" s="13" t="s">
        <v>140</v>
      </c>
    </row>
    <row r="328" customFormat="false" ht="15" hidden="false" customHeight="true" outlineLevel="0" collapsed="false">
      <c r="A328" s="13" t="n">
        <v>327</v>
      </c>
      <c r="B328" s="11" t="s">
        <v>850</v>
      </c>
      <c r="C328" s="11" t="s">
        <v>661</v>
      </c>
      <c r="D328" s="12" t="s">
        <v>662</v>
      </c>
      <c r="E328" s="13" t="n">
        <v>5</v>
      </c>
      <c r="F328" s="11" t="s">
        <v>184</v>
      </c>
      <c r="G328" s="11" t="s">
        <v>173</v>
      </c>
      <c r="H328" s="13" t="s">
        <v>162</v>
      </c>
      <c r="I328" s="12" t="s">
        <v>867</v>
      </c>
      <c r="J328" s="13" t="s">
        <v>146</v>
      </c>
      <c r="K328" s="13" t="s">
        <v>175</v>
      </c>
      <c r="L328" s="13" t="n">
        <f aca="false">IF(K328="Cited",1,0)</f>
        <v>1</v>
      </c>
      <c r="M328" s="13" t="n">
        <f aca="false">IF(OR(K328="Cited",K328="Mentioned"),1,0)</f>
        <v>1</v>
      </c>
      <c r="N328" s="11" t="s">
        <v>873</v>
      </c>
      <c r="O328" s="12" t="s">
        <v>874</v>
      </c>
      <c r="P328" s="11"/>
      <c r="Q328" s="12" t="s">
        <v>306</v>
      </c>
      <c r="R328" s="13" t="s">
        <v>150</v>
      </c>
    </row>
    <row r="329" customFormat="false" ht="23.25" hidden="false" customHeight="true" outlineLevel="0" collapsed="false">
      <c r="A329" s="13" t="n">
        <v>328</v>
      </c>
      <c r="B329" s="11" t="s">
        <v>850</v>
      </c>
      <c r="C329" s="11" t="s">
        <v>661</v>
      </c>
      <c r="D329" s="12" t="s">
        <v>662</v>
      </c>
      <c r="E329" s="13" t="n">
        <v>6</v>
      </c>
      <c r="F329" s="11" t="s">
        <v>184</v>
      </c>
      <c r="G329" s="11" t="s">
        <v>173</v>
      </c>
      <c r="H329" s="13" t="s">
        <v>162</v>
      </c>
      <c r="I329" s="12" t="s">
        <v>875</v>
      </c>
      <c r="J329" s="13" t="s">
        <v>135</v>
      </c>
      <c r="K329" s="13" t="s">
        <v>175</v>
      </c>
      <c r="L329" s="13" t="n">
        <f aca="false">IF(K329="Cited",1,0)</f>
        <v>1</v>
      </c>
      <c r="M329" s="13" t="n">
        <f aca="false">IF(OR(K329="Cited",K329="Mentioned"),1,0)</f>
        <v>1</v>
      </c>
      <c r="N329" s="11" t="s">
        <v>876</v>
      </c>
      <c r="O329" s="12" t="s">
        <v>877</v>
      </c>
      <c r="P329" s="11"/>
      <c r="Q329" s="12" t="s">
        <v>139</v>
      </c>
      <c r="R329" s="13" t="s">
        <v>140</v>
      </c>
    </row>
    <row r="330" customFormat="false" ht="23.25" hidden="false" customHeight="true" outlineLevel="0" collapsed="false">
      <c r="A330" s="13" t="n">
        <v>329</v>
      </c>
      <c r="B330" s="11" t="s">
        <v>850</v>
      </c>
      <c r="C330" s="11" t="s">
        <v>661</v>
      </c>
      <c r="D330" s="12" t="s">
        <v>662</v>
      </c>
      <c r="E330" s="13" t="n">
        <v>6</v>
      </c>
      <c r="F330" s="11" t="s">
        <v>184</v>
      </c>
      <c r="G330" s="11" t="s">
        <v>173</v>
      </c>
      <c r="H330" s="13" t="s">
        <v>162</v>
      </c>
      <c r="I330" s="12" t="s">
        <v>875</v>
      </c>
      <c r="J330" s="13" t="s">
        <v>141</v>
      </c>
      <c r="K330" s="13" t="s">
        <v>175</v>
      </c>
      <c r="L330" s="13" t="n">
        <f aca="false">IF(K330="Cited",1,0)</f>
        <v>1</v>
      </c>
      <c r="M330" s="13" t="n">
        <f aca="false">IF(OR(K330="Cited",K330="Mentioned"),1,0)</f>
        <v>1</v>
      </c>
      <c r="N330" s="11" t="s">
        <v>878</v>
      </c>
      <c r="O330" s="12" t="s">
        <v>879</v>
      </c>
      <c r="P330" s="11" t="s">
        <v>880</v>
      </c>
      <c r="Q330" s="12" t="s">
        <v>145</v>
      </c>
      <c r="R330" s="13" t="s">
        <v>140</v>
      </c>
    </row>
    <row r="331" customFormat="false" ht="23.25" hidden="false" customHeight="true" outlineLevel="0" collapsed="false">
      <c r="A331" s="13" t="n">
        <v>330</v>
      </c>
      <c r="B331" s="11" t="s">
        <v>850</v>
      </c>
      <c r="C331" s="11" t="s">
        <v>661</v>
      </c>
      <c r="D331" s="12" t="s">
        <v>662</v>
      </c>
      <c r="E331" s="13" t="n">
        <v>6</v>
      </c>
      <c r="F331" s="11" t="s">
        <v>184</v>
      </c>
      <c r="G331" s="11" t="s">
        <v>173</v>
      </c>
      <c r="H331" s="13" t="s">
        <v>162</v>
      </c>
      <c r="I331" s="12" t="s">
        <v>875</v>
      </c>
      <c r="J331" s="13" t="s">
        <v>146</v>
      </c>
      <c r="K331" s="13" t="s">
        <v>175</v>
      </c>
      <c r="L331" s="13" t="n">
        <f aca="false">IF(K331="Cited",1,0)</f>
        <v>1</v>
      </c>
      <c r="M331" s="13" t="n">
        <f aca="false">IF(OR(K331="Cited",K331="Mentioned"),1,0)</f>
        <v>1</v>
      </c>
      <c r="N331" s="11" t="s">
        <v>881</v>
      </c>
      <c r="O331" s="12" t="s">
        <v>882</v>
      </c>
      <c r="P331" s="11"/>
      <c r="Q331" s="12" t="s">
        <v>306</v>
      </c>
      <c r="R331" s="13" t="s">
        <v>150</v>
      </c>
    </row>
    <row r="332" customFormat="false" ht="23.25" hidden="false" customHeight="true" outlineLevel="0" collapsed="false">
      <c r="A332" s="13" t="n">
        <v>331</v>
      </c>
      <c r="B332" s="11" t="s">
        <v>850</v>
      </c>
      <c r="C332" s="11" t="s">
        <v>661</v>
      </c>
      <c r="D332" s="12" t="s">
        <v>662</v>
      </c>
      <c r="E332" s="13" t="n">
        <v>7</v>
      </c>
      <c r="F332" s="11" t="s">
        <v>203</v>
      </c>
      <c r="G332" s="11" t="s">
        <v>173</v>
      </c>
      <c r="H332" s="13" t="s">
        <v>162</v>
      </c>
      <c r="I332" s="12" t="s">
        <v>883</v>
      </c>
      <c r="J332" s="13" t="s">
        <v>135</v>
      </c>
      <c r="K332" s="13" t="s">
        <v>175</v>
      </c>
      <c r="L332" s="13" t="n">
        <f aca="false">IF(K332="Cited",1,0)</f>
        <v>1</v>
      </c>
      <c r="M332" s="13" t="n">
        <f aca="false">IF(OR(K332="Cited",K332="Mentioned"),1,0)</f>
        <v>1</v>
      </c>
      <c r="N332" s="11" t="s">
        <v>884</v>
      </c>
      <c r="O332" s="12" t="s">
        <v>885</v>
      </c>
      <c r="P332" s="11"/>
      <c r="Q332" s="12" t="s">
        <v>139</v>
      </c>
      <c r="R332" s="13" t="s">
        <v>140</v>
      </c>
    </row>
    <row r="333" customFormat="false" ht="23.25" hidden="false" customHeight="true" outlineLevel="0" collapsed="false">
      <c r="A333" s="13" t="n">
        <v>332</v>
      </c>
      <c r="B333" s="11" t="s">
        <v>850</v>
      </c>
      <c r="C333" s="11" t="s">
        <v>661</v>
      </c>
      <c r="D333" s="12" t="s">
        <v>662</v>
      </c>
      <c r="E333" s="13" t="n">
        <v>7</v>
      </c>
      <c r="F333" s="11" t="s">
        <v>203</v>
      </c>
      <c r="G333" s="11" t="s">
        <v>173</v>
      </c>
      <c r="H333" s="13" t="s">
        <v>162</v>
      </c>
      <c r="I333" s="12" t="s">
        <v>883</v>
      </c>
      <c r="J333" s="13" t="s">
        <v>141</v>
      </c>
      <c r="K333" s="13" t="s">
        <v>175</v>
      </c>
      <c r="L333" s="13" t="n">
        <f aca="false">IF(K333="Cited",1,0)</f>
        <v>1</v>
      </c>
      <c r="M333" s="13" t="n">
        <f aca="false">IF(OR(K333="Cited",K333="Mentioned"),1,0)</f>
        <v>1</v>
      </c>
      <c r="N333" s="11" t="s">
        <v>886</v>
      </c>
      <c r="O333" s="12" t="s">
        <v>887</v>
      </c>
      <c r="P333" s="11" t="s">
        <v>888</v>
      </c>
      <c r="Q333" s="12" t="s">
        <v>145</v>
      </c>
      <c r="R333" s="13" t="s">
        <v>140</v>
      </c>
    </row>
    <row r="334" customFormat="false" ht="23.25" hidden="false" customHeight="true" outlineLevel="0" collapsed="false">
      <c r="A334" s="13" t="n">
        <v>333</v>
      </c>
      <c r="B334" s="11" t="s">
        <v>850</v>
      </c>
      <c r="C334" s="11" t="s">
        <v>661</v>
      </c>
      <c r="D334" s="12" t="s">
        <v>662</v>
      </c>
      <c r="E334" s="13" t="n">
        <v>7</v>
      </c>
      <c r="F334" s="11" t="s">
        <v>203</v>
      </c>
      <c r="G334" s="11" t="s">
        <v>173</v>
      </c>
      <c r="H334" s="13" t="s">
        <v>162</v>
      </c>
      <c r="I334" s="12" t="s">
        <v>883</v>
      </c>
      <c r="J334" s="13" t="s">
        <v>146</v>
      </c>
      <c r="K334" s="13" t="s">
        <v>175</v>
      </c>
      <c r="L334" s="13" t="n">
        <f aca="false">IF(K334="Cited",1,0)</f>
        <v>1</v>
      </c>
      <c r="M334" s="13" t="n">
        <f aca="false">IF(OR(K334="Cited",K334="Mentioned"),1,0)</f>
        <v>1</v>
      </c>
      <c r="N334" s="11" t="s">
        <v>889</v>
      </c>
      <c r="O334" s="12" t="s">
        <v>890</v>
      </c>
      <c r="P334" s="11"/>
      <c r="Q334" s="12" t="s">
        <v>306</v>
      </c>
      <c r="R334" s="13" t="s">
        <v>150</v>
      </c>
    </row>
    <row r="335" customFormat="false" ht="23.25" hidden="false" customHeight="true" outlineLevel="0" collapsed="false">
      <c r="A335" s="13" t="n">
        <v>334</v>
      </c>
      <c r="B335" s="11" t="s">
        <v>850</v>
      </c>
      <c r="C335" s="11" t="s">
        <v>661</v>
      </c>
      <c r="D335" s="12" t="s">
        <v>662</v>
      </c>
      <c r="E335" s="13" t="n">
        <v>8</v>
      </c>
      <c r="F335" s="11" t="s">
        <v>203</v>
      </c>
      <c r="G335" s="11" t="s">
        <v>132</v>
      </c>
      <c r="H335" s="13" t="s">
        <v>133</v>
      </c>
      <c r="I335" s="12" t="s">
        <v>719</v>
      </c>
      <c r="J335" s="13" t="s">
        <v>135</v>
      </c>
      <c r="K335" s="13" t="s">
        <v>136</v>
      </c>
      <c r="L335" s="13" t="n">
        <f aca="false">IF(K335="Cited",1,0)</f>
        <v>0</v>
      </c>
      <c r="M335" s="13" t="n">
        <f aca="false">IF(OR(K335="Cited",K335="Mentioned"),1,0)</f>
        <v>0</v>
      </c>
      <c r="N335" s="11" t="s">
        <v>720</v>
      </c>
      <c r="O335" s="12" t="s">
        <v>721</v>
      </c>
      <c r="P335" s="11"/>
      <c r="Q335" s="12" t="s">
        <v>139</v>
      </c>
      <c r="R335" s="13" t="s">
        <v>140</v>
      </c>
    </row>
    <row r="336" customFormat="false" ht="23.25" hidden="false" customHeight="true" outlineLevel="0" collapsed="false">
      <c r="A336" s="13" t="n">
        <v>335</v>
      </c>
      <c r="B336" s="11" t="s">
        <v>850</v>
      </c>
      <c r="C336" s="11" t="s">
        <v>661</v>
      </c>
      <c r="D336" s="12" t="s">
        <v>662</v>
      </c>
      <c r="E336" s="13" t="n">
        <v>8</v>
      </c>
      <c r="F336" s="11" t="s">
        <v>203</v>
      </c>
      <c r="G336" s="11" t="s">
        <v>132</v>
      </c>
      <c r="H336" s="13" t="s">
        <v>133</v>
      </c>
      <c r="I336" s="12" t="s">
        <v>719</v>
      </c>
      <c r="J336" s="13" t="s">
        <v>141</v>
      </c>
      <c r="K336" s="13" t="s">
        <v>136</v>
      </c>
      <c r="L336" s="13" t="n">
        <f aca="false">IF(K336="Cited",1,0)</f>
        <v>0</v>
      </c>
      <c r="M336" s="13" t="n">
        <f aca="false">IF(OR(K336="Cited",K336="Mentioned"),1,0)</f>
        <v>0</v>
      </c>
      <c r="N336" s="11" t="s">
        <v>722</v>
      </c>
      <c r="O336" s="12" t="s">
        <v>723</v>
      </c>
      <c r="P336" s="11" t="s">
        <v>724</v>
      </c>
      <c r="Q336" s="12" t="s">
        <v>145</v>
      </c>
      <c r="R336" s="13" t="s">
        <v>140</v>
      </c>
    </row>
    <row r="337" customFormat="false" ht="23.25" hidden="false" customHeight="true" outlineLevel="0" collapsed="false">
      <c r="A337" s="13" t="n">
        <v>336</v>
      </c>
      <c r="B337" s="11" t="s">
        <v>850</v>
      </c>
      <c r="C337" s="11" t="s">
        <v>661</v>
      </c>
      <c r="D337" s="12" t="s">
        <v>662</v>
      </c>
      <c r="E337" s="13" t="n">
        <v>8</v>
      </c>
      <c r="F337" s="11" t="s">
        <v>203</v>
      </c>
      <c r="G337" s="11" t="s">
        <v>132</v>
      </c>
      <c r="H337" s="13" t="s">
        <v>133</v>
      </c>
      <c r="I337" s="12" t="s">
        <v>719</v>
      </c>
      <c r="J337" s="13" t="s">
        <v>146</v>
      </c>
      <c r="K337" s="13" t="s">
        <v>136</v>
      </c>
      <c r="L337" s="13" t="n">
        <f aca="false">IF(K337="Cited",1,0)</f>
        <v>0</v>
      </c>
      <c r="M337" s="13" t="n">
        <f aca="false">IF(OR(K337="Cited",K337="Mentioned"),1,0)</f>
        <v>0</v>
      </c>
      <c r="N337" s="11" t="s">
        <v>725</v>
      </c>
      <c r="O337" s="12" t="s">
        <v>726</v>
      </c>
      <c r="P337" s="11"/>
      <c r="Q337" s="12" t="s">
        <v>306</v>
      </c>
      <c r="R337" s="13" t="s">
        <v>150</v>
      </c>
    </row>
    <row r="338" customFormat="false" ht="23.25" hidden="false" customHeight="true" outlineLevel="0" collapsed="false">
      <c r="A338" s="13" t="n">
        <v>337</v>
      </c>
      <c r="B338" s="11" t="s">
        <v>891</v>
      </c>
      <c r="C338" s="11" t="s">
        <v>363</v>
      </c>
      <c r="D338" s="12" t="s">
        <v>364</v>
      </c>
      <c r="E338" s="13" t="n">
        <v>1</v>
      </c>
      <c r="F338" s="11" t="s">
        <v>131</v>
      </c>
      <c r="G338" s="11" t="s">
        <v>132</v>
      </c>
      <c r="H338" s="13" t="s">
        <v>133</v>
      </c>
      <c r="I338" s="12" t="s">
        <v>365</v>
      </c>
      <c r="J338" s="13" t="s">
        <v>135</v>
      </c>
      <c r="K338" s="13" t="s">
        <v>136</v>
      </c>
      <c r="L338" s="13" t="n">
        <f aca="false">IF(K338="Cited",1,0)</f>
        <v>0</v>
      </c>
      <c r="M338" s="13" t="n">
        <f aca="false">IF(OR(K338="Cited",K338="Mentioned"),1,0)</f>
        <v>0</v>
      </c>
      <c r="N338" s="11" t="s">
        <v>366</v>
      </c>
      <c r="O338" s="12" t="s">
        <v>367</v>
      </c>
      <c r="P338" s="11"/>
      <c r="Q338" s="12" t="s">
        <v>139</v>
      </c>
      <c r="R338" s="13" t="s">
        <v>150</v>
      </c>
    </row>
    <row r="339" customFormat="false" ht="23.25" hidden="false" customHeight="true" outlineLevel="0" collapsed="false">
      <c r="A339" s="13" t="n">
        <v>338</v>
      </c>
      <c r="B339" s="11" t="s">
        <v>891</v>
      </c>
      <c r="C339" s="11" t="s">
        <v>363</v>
      </c>
      <c r="D339" s="12" t="s">
        <v>364</v>
      </c>
      <c r="E339" s="13" t="n">
        <v>1</v>
      </c>
      <c r="F339" s="11" t="s">
        <v>131</v>
      </c>
      <c r="G339" s="11" t="s">
        <v>132</v>
      </c>
      <c r="H339" s="13" t="s">
        <v>133</v>
      </c>
      <c r="I339" s="12" t="s">
        <v>365</v>
      </c>
      <c r="J339" s="13" t="s">
        <v>141</v>
      </c>
      <c r="K339" s="13" t="s">
        <v>136</v>
      </c>
      <c r="L339" s="13" t="n">
        <f aca="false">IF(K339="Cited",1,0)</f>
        <v>0</v>
      </c>
      <c r="M339" s="13" t="n">
        <f aca="false">IF(OR(K339="Cited",K339="Mentioned"),1,0)</f>
        <v>0</v>
      </c>
      <c r="N339" s="11" t="s">
        <v>368</v>
      </c>
      <c r="O339" s="12" t="s">
        <v>369</v>
      </c>
      <c r="P339" s="11" t="s">
        <v>370</v>
      </c>
      <c r="Q339" s="12" t="s">
        <v>145</v>
      </c>
      <c r="R339" s="13" t="s">
        <v>140</v>
      </c>
    </row>
    <row r="340" customFormat="false" ht="23.25" hidden="false" customHeight="true" outlineLevel="0" collapsed="false">
      <c r="A340" s="13" t="n">
        <v>339</v>
      </c>
      <c r="B340" s="11" t="s">
        <v>891</v>
      </c>
      <c r="C340" s="11" t="s">
        <v>363</v>
      </c>
      <c r="D340" s="12" t="s">
        <v>364</v>
      </c>
      <c r="E340" s="13" t="n">
        <v>1</v>
      </c>
      <c r="F340" s="11" t="s">
        <v>131</v>
      </c>
      <c r="G340" s="11" t="s">
        <v>132</v>
      </c>
      <c r="H340" s="13" t="s">
        <v>133</v>
      </c>
      <c r="I340" s="12" t="s">
        <v>365</v>
      </c>
      <c r="J340" s="13" t="s">
        <v>146</v>
      </c>
      <c r="K340" s="13" t="s">
        <v>136</v>
      </c>
      <c r="L340" s="13" t="n">
        <f aca="false">IF(K340="Cited",1,0)</f>
        <v>0</v>
      </c>
      <c r="M340" s="13" t="n">
        <f aca="false">IF(OR(K340="Cited",K340="Mentioned"),1,0)</f>
        <v>0</v>
      </c>
      <c r="N340" s="11" t="s">
        <v>371</v>
      </c>
      <c r="O340" s="12" t="s">
        <v>372</v>
      </c>
      <c r="P340" s="11"/>
      <c r="Q340" s="12" t="s">
        <v>306</v>
      </c>
      <c r="R340" s="13" t="s">
        <v>150</v>
      </c>
    </row>
    <row r="341" customFormat="false" ht="23.25" hidden="false" customHeight="true" outlineLevel="0" collapsed="false">
      <c r="A341" s="13" t="n">
        <v>340</v>
      </c>
      <c r="B341" s="11" t="s">
        <v>891</v>
      </c>
      <c r="C341" s="11" t="s">
        <v>363</v>
      </c>
      <c r="D341" s="12" t="s">
        <v>364</v>
      </c>
      <c r="E341" s="13" t="n">
        <v>2</v>
      </c>
      <c r="F341" s="11" t="s">
        <v>131</v>
      </c>
      <c r="G341" s="11" t="s">
        <v>132</v>
      </c>
      <c r="H341" s="13" t="s">
        <v>133</v>
      </c>
      <c r="I341" s="12" t="s">
        <v>373</v>
      </c>
      <c r="J341" s="13" t="s">
        <v>135</v>
      </c>
      <c r="K341" s="13" t="s">
        <v>136</v>
      </c>
      <c r="L341" s="13" t="n">
        <f aca="false">IF(K341="Cited",1,0)</f>
        <v>0</v>
      </c>
      <c r="M341" s="13" t="n">
        <f aca="false">IF(OR(K341="Cited",K341="Mentioned"),1,0)</f>
        <v>0</v>
      </c>
      <c r="N341" s="11" t="s">
        <v>374</v>
      </c>
      <c r="O341" s="12" t="s">
        <v>375</v>
      </c>
      <c r="P341" s="11"/>
      <c r="Q341" s="12" t="s">
        <v>139</v>
      </c>
      <c r="R341" s="13" t="s">
        <v>150</v>
      </c>
    </row>
    <row r="342" customFormat="false" ht="23.25" hidden="false" customHeight="true" outlineLevel="0" collapsed="false">
      <c r="A342" s="13" t="n">
        <v>341</v>
      </c>
      <c r="B342" s="11" t="s">
        <v>891</v>
      </c>
      <c r="C342" s="11" t="s">
        <v>363</v>
      </c>
      <c r="D342" s="12" t="s">
        <v>364</v>
      </c>
      <c r="E342" s="13" t="n">
        <v>2</v>
      </c>
      <c r="F342" s="11" t="s">
        <v>131</v>
      </c>
      <c r="G342" s="11" t="s">
        <v>132</v>
      </c>
      <c r="H342" s="13" t="s">
        <v>133</v>
      </c>
      <c r="I342" s="12" t="s">
        <v>373</v>
      </c>
      <c r="J342" s="13" t="s">
        <v>141</v>
      </c>
      <c r="K342" s="13" t="s">
        <v>136</v>
      </c>
      <c r="L342" s="13" t="n">
        <f aca="false">IF(K342="Cited",1,0)</f>
        <v>0</v>
      </c>
      <c r="M342" s="13" t="n">
        <f aca="false">IF(OR(K342="Cited",K342="Mentioned"),1,0)</f>
        <v>0</v>
      </c>
      <c r="N342" s="11" t="s">
        <v>376</v>
      </c>
      <c r="O342" s="12" t="s">
        <v>377</v>
      </c>
      <c r="P342" s="11" t="s">
        <v>378</v>
      </c>
      <c r="Q342" s="12" t="s">
        <v>145</v>
      </c>
      <c r="R342" s="13" t="s">
        <v>140</v>
      </c>
    </row>
    <row r="343" customFormat="false" ht="23.25" hidden="false" customHeight="true" outlineLevel="0" collapsed="false">
      <c r="A343" s="13" t="n">
        <v>342</v>
      </c>
      <c r="B343" s="11" t="s">
        <v>891</v>
      </c>
      <c r="C343" s="11" t="s">
        <v>363</v>
      </c>
      <c r="D343" s="12" t="s">
        <v>364</v>
      </c>
      <c r="E343" s="13" t="n">
        <v>2</v>
      </c>
      <c r="F343" s="11" t="s">
        <v>131</v>
      </c>
      <c r="G343" s="11" t="s">
        <v>132</v>
      </c>
      <c r="H343" s="13" t="s">
        <v>133</v>
      </c>
      <c r="I343" s="12" t="s">
        <v>373</v>
      </c>
      <c r="J343" s="13" t="s">
        <v>146</v>
      </c>
      <c r="K343" s="13" t="s">
        <v>136</v>
      </c>
      <c r="L343" s="13" t="n">
        <f aca="false">IF(K343="Cited",1,0)</f>
        <v>0</v>
      </c>
      <c r="M343" s="13" t="n">
        <f aca="false">IF(OR(K343="Cited",K343="Mentioned"),1,0)</f>
        <v>0</v>
      </c>
      <c r="N343" s="11" t="s">
        <v>379</v>
      </c>
      <c r="O343" s="12" t="s">
        <v>380</v>
      </c>
      <c r="P343" s="11"/>
      <c r="Q343" s="12" t="s">
        <v>306</v>
      </c>
      <c r="R343" s="13" t="s">
        <v>150</v>
      </c>
    </row>
    <row r="344" customFormat="false" ht="23.25" hidden="false" customHeight="true" outlineLevel="0" collapsed="false">
      <c r="A344" s="13" t="n">
        <v>343</v>
      </c>
      <c r="B344" s="11" t="s">
        <v>891</v>
      </c>
      <c r="C344" s="11" t="s">
        <v>363</v>
      </c>
      <c r="D344" s="12" t="s">
        <v>364</v>
      </c>
      <c r="E344" s="13" t="n">
        <v>3</v>
      </c>
      <c r="F344" s="11" t="s">
        <v>160</v>
      </c>
      <c r="G344" s="11" t="s">
        <v>161</v>
      </c>
      <c r="H344" s="13" t="s">
        <v>162</v>
      </c>
      <c r="I344" s="12" t="s">
        <v>892</v>
      </c>
      <c r="J344" s="13" t="s">
        <v>135</v>
      </c>
      <c r="K344" s="13" t="s">
        <v>175</v>
      </c>
      <c r="L344" s="13" t="n">
        <f aca="false">IF(K344="Cited",1,0)</f>
        <v>1</v>
      </c>
      <c r="M344" s="13" t="n">
        <f aca="false">IF(OR(K344="Cited",K344="Mentioned"),1,0)</f>
        <v>1</v>
      </c>
      <c r="N344" s="11" t="s">
        <v>893</v>
      </c>
      <c r="O344" s="12" t="s">
        <v>894</v>
      </c>
      <c r="P344" s="11"/>
      <c r="Q344" s="12" t="s">
        <v>139</v>
      </c>
      <c r="R344" s="13" t="s">
        <v>150</v>
      </c>
    </row>
    <row r="345" customFormat="false" ht="23.25" hidden="false" customHeight="true" outlineLevel="0" collapsed="false">
      <c r="A345" s="13" t="n">
        <v>344</v>
      </c>
      <c r="B345" s="11" t="s">
        <v>891</v>
      </c>
      <c r="C345" s="11" t="s">
        <v>363</v>
      </c>
      <c r="D345" s="12" t="s">
        <v>364</v>
      </c>
      <c r="E345" s="13" t="n">
        <v>3</v>
      </c>
      <c r="F345" s="11" t="s">
        <v>160</v>
      </c>
      <c r="G345" s="11" t="s">
        <v>161</v>
      </c>
      <c r="H345" s="13" t="s">
        <v>162</v>
      </c>
      <c r="I345" s="12" t="s">
        <v>892</v>
      </c>
      <c r="J345" s="13" t="s">
        <v>141</v>
      </c>
      <c r="K345" s="13" t="s">
        <v>136</v>
      </c>
      <c r="L345" s="13" t="n">
        <f aca="false">IF(K345="Cited",1,0)</f>
        <v>0</v>
      </c>
      <c r="M345" s="13" t="n">
        <f aca="false">IF(OR(K345="Cited",K345="Mentioned"),1,0)</f>
        <v>0</v>
      </c>
      <c r="N345" s="11" t="s">
        <v>895</v>
      </c>
      <c r="O345" s="12" t="s">
        <v>896</v>
      </c>
      <c r="P345" s="11" t="s">
        <v>897</v>
      </c>
      <c r="Q345" s="12" t="s">
        <v>145</v>
      </c>
      <c r="R345" s="13" t="s">
        <v>140</v>
      </c>
    </row>
    <row r="346" customFormat="false" ht="23.25" hidden="false" customHeight="true" outlineLevel="0" collapsed="false">
      <c r="A346" s="13" t="n">
        <v>345</v>
      </c>
      <c r="B346" s="11" t="s">
        <v>891</v>
      </c>
      <c r="C346" s="11" t="s">
        <v>363</v>
      </c>
      <c r="D346" s="12" t="s">
        <v>364</v>
      </c>
      <c r="E346" s="13" t="n">
        <v>3</v>
      </c>
      <c r="F346" s="11" t="s">
        <v>160</v>
      </c>
      <c r="G346" s="11" t="s">
        <v>161</v>
      </c>
      <c r="H346" s="13" t="s">
        <v>162</v>
      </c>
      <c r="I346" s="12" t="s">
        <v>892</v>
      </c>
      <c r="J346" s="13" t="s">
        <v>146</v>
      </c>
      <c r="K346" s="13" t="s">
        <v>175</v>
      </c>
      <c r="L346" s="13" t="n">
        <f aca="false">IF(K346="Cited",1,0)</f>
        <v>1</v>
      </c>
      <c r="M346" s="13" t="n">
        <f aca="false">IF(OR(K346="Cited",K346="Mentioned"),1,0)</f>
        <v>1</v>
      </c>
      <c r="N346" s="11" t="s">
        <v>898</v>
      </c>
      <c r="O346" s="12" t="s">
        <v>899</v>
      </c>
      <c r="P346" s="11"/>
      <c r="Q346" s="12" t="s">
        <v>306</v>
      </c>
      <c r="R346" s="13" t="s">
        <v>150</v>
      </c>
    </row>
    <row r="347" customFormat="false" ht="23.25" hidden="false" customHeight="true" outlineLevel="0" collapsed="false">
      <c r="A347" s="13" t="n">
        <v>346</v>
      </c>
      <c r="B347" s="11" t="s">
        <v>891</v>
      </c>
      <c r="C347" s="11" t="s">
        <v>363</v>
      </c>
      <c r="D347" s="12" t="s">
        <v>364</v>
      </c>
      <c r="E347" s="13" t="n">
        <v>4</v>
      </c>
      <c r="F347" s="11" t="s">
        <v>160</v>
      </c>
      <c r="G347" s="11" t="s">
        <v>173</v>
      </c>
      <c r="H347" s="13" t="s">
        <v>162</v>
      </c>
      <c r="I347" s="12" t="s">
        <v>900</v>
      </c>
      <c r="J347" s="13" t="s">
        <v>135</v>
      </c>
      <c r="K347" s="13" t="s">
        <v>175</v>
      </c>
      <c r="L347" s="13" t="n">
        <f aca="false">IF(K347="Cited",1,0)</f>
        <v>1</v>
      </c>
      <c r="M347" s="13" t="n">
        <f aca="false">IF(OR(K347="Cited",K347="Mentioned"),1,0)</f>
        <v>1</v>
      </c>
      <c r="N347" s="11" t="s">
        <v>901</v>
      </c>
      <c r="O347" s="12" t="s">
        <v>902</v>
      </c>
      <c r="P347" s="11"/>
      <c r="Q347" s="12" t="s">
        <v>139</v>
      </c>
      <c r="R347" s="13" t="s">
        <v>150</v>
      </c>
    </row>
    <row r="348" customFormat="false" ht="23.25" hidden="false" customHeight="true" outlineLevel="0" collapsed="false">
      <c r="A348" s="13" t="n">
        <v>347</v>
      </c>
      <c r="B348" s="11" t="s">
        <v>891</v>
      </c>
      <c r="C348" s="11" t="s">
        <v>363</v>
      </c>
      <c r="D348" s="12" t="s">
        <v>364</v>
      </c>
      <c r="E348" s="13" t="n">
        <v>4</v>
      </c>
      <c r="F348" s="11" t="s">
        <v>160</v>
      </c>
      <c r="G348" s="11" t="s">
        <v>173</v>
      </c>
      <c r="H348" s="13" t="s">
        <v>162</v>
      </c>
      <c r="I348" s="12" t="s">
        <v>900</v>
      </c>
      <c r="J348" s="13" t="s">
        <v>141</v>
      </c>
      <c r="K348" s="13" t="s">
        <v>175</v>
      </c>
      <c r="L348" s="13" t="n">
        <f aca="false">IF(K348="Cited",1,0)</f>
        <v>1</v>
      </c>
      <c r="M348" s="13" t="n">
        <f aca="false">IF(OR(K348="Cited",K348="Mentioned"),1,0)</f>
        <v>1</v>
      </c>
      <c r="N348" s="11" t="s">
        <v>903</v>
      </c>
      <c r="O348" s="12" t="s">
        <v>904</v>
      </c>
      <c r="P348" s="11" t="s">
        <v>905</v>
      </c>
      <c r="Q348" s="12" t="s">
        <v>145</v>
      </c>
      <c r="R348" s="13" t="s">
        <v>140</v>
      </c>
    </row>
    <row r="349" customFormat="false" ht="23.25" hidden="false" customHeight="true" outlineLevel="0" collapsed="false">
      <c r="A349" s="13" t="n">
        <v>348</v>
      </c>
      <c r="B349" s="11" t="s">
        <v>891</v>
      </c>
      <c r="C349" s="11" t="s">
        <v>363</v>
      </c>
      <c r="D349" s="12" t="s">
        <v>364</v>
      </c>
      <c r="E349" s="13" t="n">
        <v>4</v>
      </c>
      <c r="F349" s="11" t="s">
        <v>160</v>
      </c>
      <c r="G349" s="11" t="s">
        <v>173</v>
      </c>
      <c r="H349" s="13" t="s">
        <v>162</v>
      </c>
      <c r="I349" s="12" t="s">
        <v>900</v>
      </c>
      <c r="J349" s="13" t="s">
        <v>146</v>
      </c>
      <c r="K349" s="13" t="s">
        <v>175</v>
      </c>
      <c r="L349" s="13" t="n">
        <f aca="false">IF(K349="Cited",1,0)</f>
        <v>1</v>
      </c>
      <c r="M349" s="13" t="n">
        <f aca="false">IF(OR(K349="Cited",K349="Mentioned"),1,0)</f>
        <v>1</v>
      </c>
      <c r="N349" s="11" t="s">
        <v>906</v>
      </c>
      <c r="O349" s="12" t="s">
        <v>907</v>
      </c>
      <c r="P349" s="11"/>
      <c r="Q349" s="12" t="s">
        <v>306</v>
      </c>
      <c r="R349" s="13" t="s">
        <v>150</v>
      </c>
    </row>
    <row r="350" customFormat="false" ht="23.25" hidden="false" customHeight="true" outlineLevel="0" collapsed="false">
      <c r="A350" s="13" t="n">
        <v>349</v>
      </c>
      <c r="B350" s="11" t="s">
        <v>891</v>
      </c>
      <c r="C350" s="11" t="s">
        <v>363</v>
      </c>
      <c r="D350" s="12" t="s">
        <v>364</v>
      </c>
      <c r="E350" s="13" t="n">
        <v>5</v>
      </c>
      <c r="F350" s="11" t="s">
        <v>184</v>
      </c>
      <c r="G350" s="11" t="s">
        <v>173</v>
      </c>
      <c r="H350" s="13" t="s">
        <v>162</v>
      </c>
      <c r="I350" s="12" t="s">
        <v>908</v>
      </c>
      <c r="J350" s="13" t="s">
        <v>135</v>
      </c>
      <c r="K350" s="13" t="s">
        <v>175</v>
      </c>
      <c r="L350" s="13" t="n">
        <f aca="false">IF(K350="Cited",1,0)</f>
        <v>1</v>
      </c>
      <c r="M350" s="13" t="n">
        <f aca="false">IF(OR(K350="Cited",K350="Mentioned"),1,0)</f>
        <v>1</v>
      </c>
      <c r="N350" s="11" t="s">
        <v>909</v>
      </c>
      <c r="O350" s="12" t="s">
        <v>910</v>
      </c>
      <c r="P350" s="11"/>
      <c r="Q350" s="12" t="s">
        <v>139</v>
      </c>
      <c r="R350" s="13" t="s">
        <v>150</v>
      </c>
    </row>
    <row r="351" customFormat="false" ht="23.25" hidden="false" customHeight="true" outlineLevel="0" collapsed="false">
      <c r="A351" s="13" t="n">
        <v>350</v>
      </c>
      <c r="B351" s="11" t="s">
        <v>891</v>
      </c>
      <c r="C351" s="11" t="s">
        <v>363</v>
      </c>
      <c r="D351" s="12" t="s">
        <v>364</v>
      </c>
      <c r="E351" s="13" t="n">
        <v>5</v>
      </c>
      <c r="F351" s="11" t="s">
        <v>184</v>
      </c>
      <c r="G351" s="11" t="s">
        <v>173</v>
      </c>
      <c r="H351" s="13" t="s">
        <v>162</v>
      </c>
      <c r="I351" s="12" t="s">
        <v>908</v>
      </c>
      <c r="J351" s="13" t="s">
        <v>141</v>
      </c>
      <c r="K351" s="13" t="s">
        <v>175</v>
      </c>
      <c r="L351" s="13" t="n">
        <f aca="false">IF(K351="Cited",1,0)</f>
        <v>1</v>
      </c>
      <c r="M351" s="13" t="n">
        <f aca="false">IF(OR(K351="Cited",K351="Mentioned"),1,0)</f>
        <v>1</v>
      </c>
      <c r="N351" s="11" t="s">
        <v>911</v>
      </c>
      <c r="O351" s="12" t="s">
        <v>912</v>
      </c>
      <c r="P351" s="11" t="s">
        <v>913</v>
      </c>
      <c r="Q351" s="12" t="s">
        <v>145</v>
      </c>
      <c r="R351" s="13" t="s">
        <v>140</v>
      </c>
    </row>
    <row r="352" customFormat="false" ht="23.25" hidden="false" customHeight="true" outlineLevel="0" collapsed="false">
      <c r="A352" s="13" t="n">
        <v>351</v>
      </c>
      <c r="B352" s="11" t="s">
        <v>891</v>
      </c>
      <c r="C352" s="11" t="s">
        <v>363</v>
      </c>
      <c r="D352" s="12" t="s">
        <v>364</v>
      </c>
      <c r="E352" s="13" t="n">
        <v>5</v>
      </c>
      <c r="F352" s="11" t="s">
        <v>184</v>
      </c>
      <c r="G352" s="11" t="s">
        <v>173</v>
      </c>
      <c r="H352" s="13" t="s">
        <v>162</v>
      </c>
      <c r="I352" s="12" t="s">
        <v>908</v>
      </c>
      <c r="J352" s="13" t="s">
        <v>146</v>
      </c>
      <c r="K352" s="13" t="s">
        <v>175</v>
      </c>
      <c r="L352" s="13" t="n">
        <f aca="false">IF(K352="Cited",1,0)</f>
        <v>1</v>
      </c>
      <c r="M352" s="13" t="n">
        <f aca="false">IF(OR(K352="Cited",K352="Mentioned"),1,0)</f>
        <v>1</v>
      </c>
      <c r="N352" s="11" t="s">
        <v>914</v>
      </c>
      <c r="O352" s="12" t="s">
        <v>915</v>
      </c>
      <c r="P352" s="11"/>
      <c r="Q352" s="12" t="s">
        <v>306</v>
      </c>
      <c r="R352" s="13" t="s">
        <v>150</v>
      </c>
    </row>
    <row r="353" customFormat="false" ht="23.25" hidden="false" customHeight="true" outlineLevel="0" collapsed="false">
      <c r="A353" s="13" t="n">
        <v>352</v>
      </c>
      <c r="B353" s="11" t="s">
        <v>891</v>
      </c>
      <c r="C353" s="11" t="s">
        <v>363</v>
      </c>
      <c r="D353" s="12" t="s">
        <v>364</v>
      </c>
      <c r="E353" s="13" t="n">
        <v>6</v>
      </c>
      <c r="F353" s="11" t="s">
        <v>184</v>
      </c>
      <c r="G353" s="11" t="s">
        <v>173</v>
      </c>
      <c r="H353" s="13" t="s">
        <v>162</v>
      </c>
      <c r="I353" s="12" t="s">
        <v>916</v>
      </c>
      <c r="J353" s="13" t="s">
        <v>135</v>
      </c>
      <c r="K353" s="13" t="s">
        <v>175</v>
      </c>
      <c r="L353" s="13" t="n">
        <f aca="false">IF(K353="Cited",1,0)</f>
        <v>1</v>
      </c>
      <c r="M353" s="13" t="n">
        <f aca="false">IF(OR(K353="Cited",K353="Mentioned"),1,0)</f>
        <v>1</v>
      </c>
      <c r="N353" s="11" t="s">
        <v>917</v>
      </c>
      <c r="O353" s="12" t="s">
        <v>918</v>
      </c>
      <c r="P353" s="11"/>
      <c r="Q353" s="12" t="s">
        <v>139</v>
      </c>
      <c r="R353" s="13" t="s">
        <v>150</v>
      </c>
    </row>
    <row r="354" customFormat="false" ht="23.25" hidden="false" customHeight="true" outlineLevel="0" collapsed="false">
      <c r="A354" s="13" t="n">
        <v>353</v>
      </c>
      <c r="B354" s="11" t="s">
        <v>891</v>
      </c>
      <c r="C354" s="11" t="s">
        <v>363</v>
      </c>
      <c r="D354" s="12" t="s">
        <v>364</v>
      </c>
      <c r="E354" s="13" t="n">
        <v>6</v>
      </c>
      <c r="F354" s="11" t="s">
        <v>184</v>
      </c>
      <c r="G354" s="11" t="s">
        <v>173</v>
      </c>
      <c r="H354" s="13" t="s">
        <v>162</v>
      </c>
      <c r="I354" s="12" t="s">
        <v>916</v>
      </c>
      <c r="J354" s="13" t="s">
        <v>141</v>
      </c>
      <c r="K354" s="13" t="s">
        <v>175</v>
      </c>
      <c r="L354" s="13" t="n">
        <f aca="false">IF(K354="Cited",1,0)</f>
        <v>1</v>
      </c>
      <c r="M354" s="13" t="n">
        <f aca="false">IF(OR(K354="Cited",K354="Mentioned"),1,0)</f>
        <v>1</v>
      </c>
      <c r="N354" s="11" t="s">
        <v>919</v>
      </c>
      <c r="O354" s="12" t="s">
        <v>920</v>
      </c>
      <c r="P354" s="11" t="s">
        <v>921</v>
      </c>
      <c r="Q354" s="12" t="s">
        <v>145</v>
      </c>
      <c r="R354" s="13" t="s">
        <v>140</v>
      </c>
    </row>
    <row r="355" customFormat="false" ht="23.25" hidden="false" customHeight="true" outlineLevel="0" collapsed="false">
      <c r="A355" s="13" t="n">
        <v>354</v>
      </c>
      <c r="B355" s="11" t="s">
        <v>891</v>
      </c>
      <c r="C355" s="11" t="s">
        <v>363</v>
      </c>
      <c r="D355" s="12" t="s">
        <v>364</v>
      </c>
      <c r="E355" s="13" t="n">
        <v>6</v>
      </c>
      <c r="F355" s="11" t="s">
        <v>184</v>
      </c>
      <c r="G355" s="11" t="s">
        <v>173</v>
      </c>
      <c r="H355" s="13" t="s">
        <v>162</v>
      </c>
      <c r="I355" s="12" t="s">
        <v>916</v>
      </c>
      <c r="J355" s="13" t="s">
        <v>146</v>
      </c>
      <c r="K355" s="13" t="s">
        <v>175</v>
      </c>
      <c r="L355" s="13" t="n">
        <f aca="false">IF(K355="Cited",1,0)</f>
        <v>1</v>
      </c>
      <c r="M355" s="13" t="n">
        <f aca="false">IF(OR(K355="Cited",K355="Mentioned"),1,0)</f>
        <v>1</v>
      </c>
      <c r="N355" s="11" t="s">
        <v>922</v>
      </c>
      <c r="O355" s="12" t="s">
        <v>923</v>
      </c>
      <c r="P355" s="11"/>
      <c r="Q355" s="12" t="s">
        <v>306</v>
      </c>
      <c r="R355" s="13" t="s">
        <v>150</v>
      </c>
    </row>
    <row r="356" customFormat="false" ht="23.25" hidden="false" customHeight="true" outlineLevel="0" collapsed="false">
      <c r="A356" s="13" t="n">
        <v>355</v>
      </c>
      <c r="B356" s="11" t="s">
        <v>891</v>
      </c>
      <c r="C356" s="11" t="s">
        <v>363</v>
      </c>
      <c r="D356" s="12" t="s">
        <v>364</v>
      </c>
      <c r="E356" s="13" t="n">
        <v>7</v>
      </c>
      <c r="F356" s="11" t="s">
        <v>203</v>
      </c>
      <c r="G356" s="11" t="s">
        <v>173</v>
      </c>
      <c r="H356" s="13" t="s">
        <v>162</v>
      </c>
      <c r="I356" s="12" t="s">
        <v>924</v>
      </c>
      <c r="J356" s="13" t="s">
        <v>135</v>
      </c>
      <c r="K356" s="13" t="s">
        <v>175</v>
      </c>
      <c r="L356" s="13" t="n">
        <f aca="false">IF(K356="Cited",1,0)</f>
        <v>1</v>
      </c>
      <c r="M356" s="13" t="n">
        <f aca="false">IF(OR(K356="Cited",K356="Mentioned"),1,0)</f>
        <v>1</v>
      </c>
      <c r="N356" s="11" t="s">
        <v>925</v>
      </c>
      <c r="O356" s="12" t="s">
        <v>926</v>
      </c>
      <c r="P356" s="11"/>
      <c r="Q356" s="12" t="s">
        <v>139</v>
      </c>
      <c r="R356" s="13" t="s">
        <v>150</v>
      </c>
    </row>
    <row r="357" customFormat="false" ht="23.25" hidden="false" customHeight="true" outlineLevel="0" collapsed="false">
      <c r="A357" s="13" t="n">
        <v>356</v>
      </c>
      <c r="B357" s="11" t="s">
        <v>891</v>
      </c>
      <c r="C357" s="11" t="s">
        <v>363</v>
      </c>
      <c r="D357" s="12" t="s">
        <v>364</v>
      </c>
      <c r="E357" s="13" t="n">
        <v>7</v>
      </c>
      <c r="F357" s="11" t="s">
        <v>203</v>
      </c>
      <c r="G357" s="11" t="s">
        <v>173</v>
      </c>
      <c r="H357" s="13" t="s">
        <v>162</v>
      </c>
      <c r="I357" s="12" t="s">
        <v>924</v>
      </c>
      <c r="J357" s="13" t="s">
        <v>141</v>
      </c>
      <c r="K357" s="13" t="s">
        <v>175</v>
      </c>
      <c r="L357" s="13" t="n">
        <f aca="false">IF(K357="Cited",1,0)</f>
        <v>1</v>
      </c>
      <c r="M357" s="13" t="n">
        <f aca="false">IF(OR(K357="Cited",K357="Mentioned"),1,0)</f>
        <v>1</v>
      </c>
      <c r="N357" s="11" t="s">
        <v>927</v>
      </c>
      <c r="O357" s="12" t="s">
        <v>928</v>
      </c>
      <c r="P357" s="11" t="s">
        <v>929</v>
      </c>
      <c r="Q357" s="12" t="s">
        <v>145</v>
      </c>
      <c r="R357" s="13" t="s">
        <v>140</v>
      </c>
    </row>
    <row r="358" customFormat="false" ht="23.25" hidden="false" customHeight="true" outlineLevel="0" collapsed="false">
      <c r="A358" s="13" t="n">
        <v>357</v>
      </c>
      <c r="B358" s="11" t="s">
        <v>891</v>
      </c>
      <c r="C358" s="11" t="s">
        <v>363</v>
      </c>
      <c r="D358" s="12" t="s">
        <v>364</v>
      </c>
      <c r="E358" s="13" t="n">
        <v>7</v>
      </c>
      <c r="F358" s="11" t="s">
        <v>203</v>
      </c>
      <c r="G358" s="11" t="s">
        <v>173</v>
      </c>
      <c r="H358" s="13" t="s">
        <v>162</v>
      </c>
      <c r="I358" s="12" t="s">
        <v>924</v>
      </c>
      <c r="J358" s="13" t="s">
        <v>146</v>
      </c>
      <c r="K358" s="13" t="s">
        <v>175</v>
      </c>
      <c r="L358" s="13" t="n">
        <f aca="false">IF(K358="Cited",1,0)</f>
        <v>1</v>
      </c>
      <c r="M358" s="13" t="n">
        <f aca="false">IF(OR(K358="Cited",K358="Mentioned"),1,0)</f>
        <v>1</v>
      </c>
      <c r="N358" s="11" t="s">
        <v>930</v>
      </c>
      <c r="O358" s="12" t="s">
        <v>931</v>
      </c>
      <c r="P358" s="11"/>
      <c r="Q358" s="12" t="s">
        <v>306</v>
      </c>
      <c r="R358" s="13" t="s">
        <v>150</v>
      </c>
    </row>
    <row r="359" customFormat="false" ht="23.25" hidden="false" customHeight="true" outlineLevel="0" collapsed="false">
      <c r="A359" s="13" t="n">
        <v>358</v>
      </c>
      <c r="B359" s="11" t="s">
        <v>891</v>
      </c>
      <c r="C359" s="11" t="s">
        <v>363</v>
      </c>
      <c r="D359" s="12" t="s">
        <v>364</v>
      </c>
      <c r="E359" s="13" t="n">
        <v>8</v>
      </c>
      <c r="F359" s="11" t="s">
        <v>203</v>
      </c>
      <c r="G359" s="11" t="s">
        <v>132</v>
      </c>
      <c r="H359" s="13" t="s">
        <v>133</v>
      </c>
      <c r="I359" s="12" t="s">
        <v>421</v>
      </c>
      <c r="J359" s="13" t="s">
        <v>135</v>
      </c>
      <c r="K359" s="13" t="s">
        <v>136</v>
      </c>
      <c r="L359" s="13" t="n">
        <f aca="false">IF(K359="Cited",1,0)</f>
        <v>0</v>
      </c>
      <c r="M359" s="13" t="n">
        <f aca="false">IF(OR(K359="Cited",K359="Mentioned"),1,0)</f>
        <v>0</v>
      </c>
      <c r="N359" s="11" t="s">
        <v>422</v>
      </c>
      <c r="O359" s="12" t="s">
        <v>423</v>
      </c>
      <c r="P359" s="11"/>
      <c r="Q359" s="12" t="s">
        <v>139</v>
      </c>
      <c r="R359" s="13" t="s">
        <v>150</v>
      </c>
    </row>
    <row r="360" customFormat="false" ht="23.25" hidden="false" customHeight="true" outlineLevel="0" collapsed="false">
      <c r="A360" s="13" t="n">
        <v>359</v>
      </c>
      <c r="B360" s="11" t="s">
        <v>891</v>
      </c>
      <c r="C360" s="11" t="s">
        <v>363</v>
      </c>
      <c r="D360" s="12" t="s">
        <v>364</v>
      </c>
      <c r="E360" s="13" t="n">
        <v>8</v>
      </c>
      <c r="F360" s="11" t="s">
        <v>203</v>
      </c>
      <c r="G360" s="11" t="s">
        <v>132</v>
      </c>
      <c r="H360" s="13" t="s">
        <v>133</v>
      </c>
      <c r="I360" s="12" t="s">
        <v>421</v>
      </c>
      <c r="J360" s="13" t="s">
        <v>141</v>
      </c>
      <c r="K360" s="13" t="s">
        <v>136</v>
      </c>
      <c r="L360" s="13" t="n">
        <f aca="false">IF(K360="Cited",1,0)</f>
        <v>0</v>
      </c>
      <c r="M360" s="13" t="n">
        <f aca="false">IF(OR(K360="Cited",K360="Mentioned"),1,0)</f>
        <v>0</v>
      </c>
      <c r="N360" s="11" t="s">
        <v>424</v>
      </c>
      <c r="O360" s="12" t="s">
        <v>425</v>
      </c>
      <c r="P360" s="11" t="s">
        <v>426</v>
      </c>
      <c r="Q360" s="12" t="s">
        <v>145</v>
      </c>
      <c r="R360" s="13" t="s">
        <v>140</v>
      </c>
    </row>
    <row r="361" customFormat="false" ht="23.25" hidden="false" customHeight="true" outlineLevel="0" collapsed="false">
      <c r="A361" s="13" t="n">
        <v>360</v>
      </c>
      <c r="B361" s="11" t="s">
        <v>891</v>
      </c>
      <c r="C361" s="11" t="s">
        <v>363</v>
      </c>
      <c r="D361" s="12" t="s">
        <v>364</v>
      </c>
      <c r="E361" s="13" t="n">
        <v>8</v>
      </c>
      <c r="F361" s="11" t="s">
        <v>203</v>
      </c>
      <c r="G361" s="11" t="s">
        <v>132</v>
      </c>
      <c r="H361" s="13" t="s">
        <v>133</v>
      </c>
      <c r="I361" s="12" t="s">
        <v>421</v>
      </c>
      <c r="J361" s="13" t="s">
        <v>146</v>
      </c>
      <c r="K361" s="13" t="s">
        <v>136</v>
      </c>
      <c r="L361" s="13" t="n">
        <f aca="false">IF(K361="Cited",1,0)</f>
        <v>0</v>
      </c>
      <c r="M361" s="13" t="n">
        <f aca="false">IF(OR(K361="Cited",K361="Mentioned"),1,0)</f>
        <v>0</v>
      </c>
      <c r="N361" s="11" t="s">
        <v>427</v>
      </c>
      <c r="O361" s="12" t="s">
        <v>428</v>
      </c>
      <c r="P361" s="11"/>
      <c r="Q361" s="12" t="s">
        <v>306</v>
      </c>
      <c r="R361" s="13" t="s">
        <v>150</v>
      </c>
    </row>
    <row r="362" customFormat="false" ht="23.25" hidden="false" customHeight="true" outlineLevel="0" collapsed="false">
      <c r="A362" s="13" t="n">
        <v>361</v>
      </c>
      <c r="B362" s="11" t="s">
        <v>932</v>
      </c>
      <c r="C362" s="11" t="s">
        <v>363</v>
      </c>
      <c r="D362" s="12" t="s">
        <v>364</v>
      </c>
      <c r="E362" s="13" t="n">
        <v>1</v>
      </c>
      <c r="F362" s="11" t="s">
        <v>131</v>
      </c>
      <c r="G362" s="11" t="s">
        <v>132</v>
      </c>
      <c r="H362" s="13" t="s">
        <v>133</v>
      </c>
      <c r="I362" s="12" t="s">
        <v>365</v>
      </c>
      <c r="J362" s="13" t="s">
        <v>135</v>
      </c>
      <c r="K362" s="13" t="s">
        <v>136</v>
      </c>
      <c r="L362" s="13" t="n">
        <f aca="false">IF(K362="Cited",1,0)</f>
        <v>0</v>
      </c>
      <c r="M362" s="13" t="n">
        <f aca="false">IF(OR(K362="Cited",K362="Mentioned"),1,0)</f>
        <v>0</v>
      </c>
      <c r="N362" s="11" t="s">
        <v>366</v>
      </c>
      <c r="O362" s="12" t="s">
        <v>367</v>
      </c>
      <c r="P362" s="11"/>
      <c r="Q362" s="12" t="s">
        <v>139</v>
      </c>
      <c r="R362" s="13" t="s">
        <v>150</v>
      </c>
    </row>
    <row r="363" customFormat="false" ht="23.25" hidden="false" customHeight="true" outlineLevel="0" collapsed="false">
      <c r="A363" s="13" t="n">
        <v>362</v>
      </c>
      <c r="B363" s="11" t="s">
        <v>932</v>
      </c>
      <c r="C363" s="11" t="s">
        <v>363</v>
      </c>
      <c r="D363" s="12" t="s">
        <v>364</v>
      </c>
      <c r="E363" s="13" t="n">
        <v>1</v>
      </c>
      <c r="F363" s="11" t="s">
        <v>131</v>
      </c>
      <c r="G363" s="11" t="s">
        <v>132</v>
      </c>
      <c r="H363" s="13" t="s">
        <v>133</v>
      </c>
      <c r="I363" s="12" t="s">
        <v>365</v>
      </c>
      <c r="J363" s="13" t="s">
        <v>141</v>
      </c>
      <c r="K363" s="13" t="s">
        <v>136</v>
      </c>
      <c r="L363" s="13" t="n">
        <f aca="false">IF(K363="Cited",1,0)</f>
        <v>0</v>
      </c>
      <c r="M363" s="13" t="n">
        <f aca="false">IF(OR(K363="Cited",K363="Mentioned"),1,0)</f>
        <v>0</v>
      </c>
      <c r="N363" s="11" t="s">
        <v>368</v>
      </c>
      <c r="O363" s="12" t="s">
        <v>369</v>
      </c>
      <c r="P363" s="11" t="s">
        <v>370</v>
      </c>
      <c r="Q363" s="12" t="s">
        <v>145</v>
      </c>
      <c r="R363" s="13" t="s">
        <v>140</v>
      </c>
    </row>
    <row r="364" customFormat="false" ht="23.25" hidden="false" customHeight="true" outlineLevel="0" collapsed="false">
      <c r="A364" s="13" t="n">
        <v>363</v>
      </c>
      <c r="B364" s="11" t="s">
        <v>932</v>
      </c>
      <c r="C364" s="11" t="s">
        <v>363</v>
      </c>
      <c r="D364" s="12" t="s">
        <v>364</v>
      </c>
      <c r="E364" s="13" t="n">
        <v>1</v>
      </c>
      <c r="F364" s="11" t="s">
        <v>131</v>
      </c>
      <c r="G364" s="11" t="s">
        <v>132</v>
      </c>
      <c r="H364" s="13" t="s">
        <v>133</v>
      </c>
      <c r="I364" s="12" t="s">
        <v>365</v>
      </c>
      <c r="J364" s="13" t="s">
        <v>146</v>
      </c>
      <c r="K364" s="13" t="s">
        <v>136</v>
      </c>
      <c r="L364" s="13" t="n">
        <f aca="false">IF(K364="Cited",1,0)</f>
        <v>0</v>
      </c>
      <c r="M364" s="13" t="n">
        <f aca="false">IF(OR(K364="Cited",K364="Mentioned"),1,0)</f>
        <v>0</v>
      </c>
      <c r="N364" s="11" t="s">
        <v>371</v>
      </c>
      <c r="O364" s="12" t="s">
        <v>372</v>
      </c>
      <c r="P364" s="11"/>
      <c r="Q364" s="12" t="s">
        <v>306</v>
      </c>
      <c r="R364" s="13" t="s">
        <v>150</v>
      </c>
    </row>
    <row r="365" customFormat="false" ht="23.25" hidden="false" customHeight="true" outlineLevel="0" collapsed="false">
      <c r="A365" s="13" t="n">
        <v>364</v>
      </c>
      <c r="B365" s="11" t="s">
        <v>932</v>
      </c>
      <c r="C365" s="11" t="s">
        <v>363</v>
      </c>
      <c r="D365" s="12" t="s">
        <v>364</v>
      </c>
      <c r="E365" s="13" t="n">
        <v>2</v>
      </c>
      <c r="F365" s="11" t="s">
        <v>131</v>
      </c>
      <c r="G365" s="11" t="s">
        <v>132</v>
      </c>
      <c r="H365" s="13" t="s">
        <v>133</v>
      </c>
      <c r="I365" s="12" t="s">
        <v>373</v>
      </c>
      <c r="J365" s="13" t="s">
        <v>135</v>
      </c>
      <c r="K365" s="13" t="s">
        <v>136</v>
      </c>
      <c r="L365" s="13" t="n">
        <f aca="false">IF(K365="Cited",1,0)</f>
        <v>0</v>
      </c>
      <c r="M365" s="13" t="n">
        <f aca="false">IF(OR(K365="Cited",K365="Mentioned"),1,0)</f>
        <v>0</v>
      </c>
      <c r="N365" s="11" t="s">
        <v>374</v>
      </c>
      <c r="O365" s="12" t="s">
        <v>375</v>
      </c>
      <c r="P365" s="11"/>
      <c r="Q365" s="12" t="s">
        <v>139</v>
      </c>
      <c r="R365" s="13" t="s">
        <v>150</v>
      </c>
    </row>
    <row r="366" customFormat="false" ht="23.25" hidden="false" customHeight="true" outlineLevel="0" collapsed="false">
      <c r="A366" s="13" t="n">
        <v>365</v>
      </c>
      <c r="B366" s="11" t="s">
        <v>932</v>
      </c>
      <c r="C366" s="11" t="s">
        <v>363</v>
      </c>
      <c r="D366" s="12" t="s">
        <v>364</v>
      </c>
      <c r="E366" s="13" t="n">
        <v>2</v>
      </c>
      <c r="F366" s="11" t="s">
        <v>131</v>
      </c>
      <c r="G366" s="11" t="s">
        <v>132</v>
      </c>
      <c r="H366" s="13" t="s">
        <v>133</v>
      </c>
      <c r="I366" s="12" t="s">
        <v>373</v>
      </c>
      <c r="J366" s="13" t="s">
        <v>141</v>
      </c>
      <c r="K366" s="13" t="s">
        <v>136</v>
      </c>
      <c r="L366" s="13" t="n">
        <f aca="false">IF(K366="Cited",1,0)</f>
        <v>0</v>
      </c>
      <c r="M366" s="13" t="n">
        <f aca="false">IF(OR(K366="Cited",K366="Mentioned"),1,0)</f>
        <v>0</v>
      </c>
      <c r="N366" s="11" t="s">
        <v>376</v>
      </c>
      <c r="O366" s="12" t="s">
        <v>377</v>
      </c>
      <c r="P366" s="11" t="s">
        <v>378</v>
      </c>
      <c r="Q366" s="12" t="s">
        <v>145</v>
      </c>
      <c r="R366" s="13" t="s">
        <v>140</v>
      </c>
    </row>
    <row r="367" customFormat="false" ht="23.25" hidden="false" customHeight="true" outlineLevel="0" collapsed="false">
      <c r="A367" s="13" t="n">
        <v>366</v>
      </c>
      <c r="B367" s="11" t="s">
        <v>932</v>
      </c>
      <c r="C367" s="11" t="s">
        <v>363</v>
      </c>
      <c r="D367" s="12" t="s">
        <v>364</v>
      </c>
      <c r="E367" s="13" t="n">
        <v>2</v>
      </c>
      <c r="F367" s="11" t="s">
        <v>131</v>
      </c>
      <c r="G367" s="11" t="s">
        <v>132</v>
      </c>
      <c r="H367" s="13" t="s">
        <v>133</v>
      </c>
      <c r="I367" s="12" t="s">
        <v>373</v>
      </c>
      <c r="J367" s="13" t="s">
        <v>146</v>
      </c>
      <c r="K367" s="13" t="s">
        <v>136</v>
      </c>
      <c r="L367" s="13" t="n">
        <f aca="false">IF(K367="Cited",1,0)</f>
        <v>0</v>
      </c>
      <c r="M367" s="13" t="n">
        <f aca="false">IF(OR(K367="Cited",K367="Mentioned"),1,0)</f>
        <v>0</v>
      </c>
      <c r="N367" s="11" t="s">
        <v>379</v>
      </c>
      <c r="O367" s="12" t="s">
        <v>380</v>
      </c>
      <c r="P367" s="11"/>
      <c r="Q367" s="12" t="s">
        <v>306</v>
      </c>
      <c r="R367" s="13" t="s">
        <v>150</v>
      </c>
    </row>
    <row r="368" customFormat="false" ht="23.25" hidden="false" customHeight="true" outlineLevel="0" collapsed="false">
      <c r="A368" s="13" t="n">
        <v>367</v>
      </c>
      <c r="B368" s="11" t="s">
        <v>932</v>
      </c>
      <c r="C368" s="11" t="s">
        <v>363</v>
      </c>
      <c r="D368" s="12" t="s">
        <v>364</v>
      </c>
      <c r="E368" s="13" t="n">
        <v>3</v>
      </c>
      <c r="F368" s="11" t="s">
        <v>160</v>
      </c>
      <c r="G368" s="11" t="s">
        <v>161</v>
      </c>
      <c r="H368" s="13" t="s">
        <v>162</v>
      </c>
      <c r="I368" s="12" t="s">
        <v>933</v>
      </c>
      <c r="J368" s="13" t="s">
        <v>135</v>
      </c>
      <c r="K368" s="13" t="s">
        <v>175</v>
      </c>
      <c r="L368" s="13" t="n">
        <f aca="false">IF(K368="Cited",1,0)</f>
        <v>1</v>
      </c>
      <c r="M368" s="13" t="n">
        <f aca="false">IF(OR(K368="Cited",K368="Mentioned"),1,0)</f>
        <v>1</v>
      </c>
      <c r="N368" s="11" t="s">
        <v>934</v>
      </c>
      <c r="O368" s="12" t="s">
        <v>935</v>
      </c>
      <c r="P368" s="11"/>
      <c r="Q368" s="12" t="s">
        <v>139</v>
      </c>
      <c r="R368" s="13" t="s">
        <v>150</v>
      </c>
    </row>
    <row r="369" customFormat="false" ht="23.25" hidden="false" customHeight="true" outlineLevel="0" collapsed="false">
      <c r="A369" s="13" t="n">
        <v>368</v>
      </c>
      <c r="B369" s="11" t="s">
        <v>932</v>
      </c>
      <c r="C369" s="11" t="s">
        <v>363</v>
      </c>
      <c r="D369" s="12" t="s">
        <v>364</v>
      </c>
      <c r="E369" s="13" t="n">
        <v>3</v>
      </c>
      <c r="F369" s="11" t="s">
        <v>160</v>
      </c>
      <c r="G369" s="11" t="s">
        <v>161</v>
      </c>
      <c r="H369" s="13" t="s">
        <v>162</v>
      </c>
      <c r="I369" s="12" t="s">
        <v>933</v>
      </c>
      <c r="J369" s="13" t="s">
        <v>141</v>
      </c>
      <c r="K369" s="13" t="s">
        <v>136</v>
      </c>
      <c r="L369" s="13" t="n">
        <f aca="false">IF(K369="Cited",1,0)</f>
        <v>0</v>
      </c>
      <c r="M369" s="13" t="n">
        <f aca="false">IF(OR(K369="Cited",K369="Mentioned"),1,0)</f>
        <v>0</v>
      </c>
      <c r="N369" s="11" t="s">
        <v>936</v>
      </c>
      <c r="O369" s="12" t="s">
        <v>937</v>
      </c>
      <c r="P369" s="11" t="s">
        <v>938</v>
      </c>
      <c r="Q369" s="12" t="s">
        <v>145</v>
      </c>
      <c r="R369" s="13" t="s">
        <v>140</v>
      </c>
    </row>
    <row r="370" customFormat="false" ht="23.25" hidden="false" customHeight="true" outlineLevel="0" collapsed="false">
      <c r="A370" s="13" t="n">
        <v>369</v>
      </c>
      <c r="B370" s="11" t="s">
        <v>932</v>
      </c>
      <c r="C370" s="11" t="s">
        <v>363</v>
      </c>
      <c r="D370" s="12" t="s">
        <v>364</v>
      </c>
      <c r="E370" s="13" t="n">
        <v>3</v>
      </c>
      <c r="F370" s="11" t="s">
        <v>160</v>
      </c>
      <c r="G370" s="11" t="s">
        <v>161</v>
      </c>
      <c r="H370" s="13" t="s">
        <v>162</v>
      </c>
      <c r="I370" s="12" t="s">
        <v>933</v>
      </c>
      <c r="J370" s="13" t="s">
        <v>146</v>
      </c>
      <c r="K370" s="13" t="s">
        <v>175</v>
      </c>
      <c r="L370" s="13" t="n">
        <f aca="false">IF(K370="Cited",1,0)</f>
        <v>1</v>
      </c>
      <c r="M370" s="13" t="n">
        <f aca="false">IF(OR(K370="Cited",K370="Mentioned"),1,0)</f>
        <v>1</v>
      </c>
      <c r="N370" s="11" t="s">
        <v>939</v>
      </c>
      <c r="O370" s="12" t="s">
        <v>940</v>
      </c>
      <c r="P370" s="11"/>
      <c r="Q370" s="12" t="s">
        <v>306</v>
      </c>
      <c r="R370" s="13" t="s">
        <v>150</v>
      </c>
    </row>
    <row r="371" customFormat="false" ht="23.25" hidden="false" customHeight="true" outlineLevel="0" collapsed="false">
      <c r="A371" s="13" t="n">
        <v>370</v>
      </c>
      <c r="B371" s="11" t="s">
        <v>932</v>
      </c>
      <c r="C371" s="11" t="s">
        <v>363</v>
      </c>
      <c r="D371" s="12" t="s">
        <v>364</v>
      </c>
      <c r="E371" s="13" t="n">
        <v>4</v>
      </c>
      <c r="F371" s="11" t="s">
        <v>160</v>
      </c>
      <c r="G371" s="11" t="s">
        <v>173</v>
      </c>
      <c r="H371" s="13" t="s">
        <v>162</v>
      </c>
      <c r="I371" s="12" t="s">
        <v>941</v>
      </c>
      <c r="J371" s="13" t="s">
        <v>135</v>
      </c>
      <c r="K371" s="13" t="s">
        <v>175</v>
      </c>
      <c r="L371" s="13" t="n">
        <f aca="false">IF(K371="Cited",1,0)</f>
        <v>1</v>
      </c>
      <c r="M371" s="13" t="n">
        <f aca="false">IF(OR(K371="Cited",K371="Mentioned"),1,0)</f>
        <v>1</v>
      </c>
      <c r="N371" s="11" t="s">
        <v>942</v>
      </c>
      <c r="O371" s="12" t="s">
        <v>943</v>
      </c>
      <c r="P371" s="11"/>
      <c r="Q371" s="12" t="s">
        <v>139</v>
      </c>
      <c r="R371" s="13" t="s">
        <v>150</v>
      </c>
    </row>
    <row r="372" customFormat="false" ht="23.25" hidden="false" customHeight="true" outlineLevel="0" collapsed="false">
      <c r="A372" s="13" t="n">
        <v>371</v>
      </c>
      <c r="B372" s="11" t="s">
        <v>932</v>
      </c>
      <c r="C372" s="11" t="s">
        <v>363</v>
      </c>
      <c r="D372" s="12" t="s">
        <v>364</v>
      </c>
      <c r="E372" s="13" t="n">
        <v>4</v>
      </c>
      <c r="F372" s="11" t="s">
        <v>160</v>
      </c>
      <c r="G372" s="11" t="s">
        <v>173</v>
      </c>
      <c r="H372" s="13" t="s">
        <v>162</v>
      </c>
      <c r="I372" s="12" t="s">
        <v>941</v>
      </c>
      <c r="J372" s="13" t="s">
        <v>141</v>
      </c>
      <c r="K372" s="13" t="s">
        <v>175</v>
      </c>
      <c r="L372" s="13" t="n">
        <f aca="false">IF(K372="Cited",1,0)</f>
        <v>1</v>
      </c>
      <c r="M372" s="13" t="n">
        <f aca="false">IF(OR(K372="Cited",K372="Mentioned"),1,0)</f>
        <v>1</v>
      </c>
      <c r="N372" s="11" t="s">
        <v>944</v>
      </c>
      <c r="O372" s="12" t="s">
        <v>945</v>
      </c>
      <c r="P372" s="11" t="s">
        <v>946</v>
      </c>
      <c r="Q372" s="12" t="s">
        <v>145</v>
      </c>
      <c r="R372" s="13" t="s">
        <v>140</v>
      </c>
    </row>
    <row r="373" customFormat="false" ht="23.25" hidden="false" customHeight="true" outlineLevel="0" collapsed="false">
      <c r="A373" s="13" t="n">
        <v>372</v>
      </c>
      <c r="B373" s="11" t="s">
        <v>932</v>
      </c>
      <c r="C373" s="11" t="s">
        <v>363</v>
      </c>
      <c r="D373" s="12" t="s">
        <v>364</v>
      </c>
      <c r="E373" s="13" t="n">
        <v>4</v>
      </c>
      <c r="F373" s="11" t="s">
        <v>160</v>
      </c>
      <c r="G373" s="11" t="s">
        <v>173</v>
      </c>
      <c r="H373" s="13" t="s">
        <v>162</v>
      </c>
      <c r="I373" s="12" t="s">
        <v>941</v>
      </c>
      <c r="J373" s="13" t="s">
        <v>146</v>
      </c>
      <c r="K373" s="13" t="s">
        <v>175</v>
      </c>
      <c r="L373" s="13" t="n">
        <f aca="false">IF(K373="Cited",1,0)</f>
        <v>1</v>
      </c>
      <c r="M373" s="13" t="n">
        <f aca="false">IF(OR(K373="Cited",K373="Mentioned"),1,0)</f>
        <v>1</v>
      </c>
      <c r="N373" s="11" t="s">
        <v>947</v>
      </c>
      <c r="O373" s="12" t="s">
        <v>948</v>
      </c>
      <c r="P373" s="11"/>
      <c r="Q373" s="12" t="s">
        <v>306</v>
      </c>
      <c r="R373" s="13" t="s">
        <v>150</v>
      </c>
    </row>
    <row r="374" customFormat="false" ht="23.25" hidden="false" customHeight="true" outlineLevel="0" collapsed="false">
      <c r="A374" s="13" t="n">
        <v>373</v>
      </c>
      <c r="B374" s="11" t="s">
        <v>932</v>
      </c>
      <c r="C374" s="11" t="s">
        <v>363</v>
      </c>
      <c r="D374" s="12" t="s">
        <v>364</v>
      </c>
      <c r="E374" s="13" t="n">
        <v>5</v>
      </c>
      <c r="F374" s="11" t="s">
        <v>184</v>
      </c>
      <c r="G374" s="11" t="s">
        <v>173</v>
      </c>
      <c r="H374" s="13" t="s">
        <v>162</v>
      </c>
      <c r="I374" s="12" t="s">
        <v>949</v>
      </c>
      <c r="J374" s="13" t="s">
        <v>135</v>
      </c>
      <c r="K374" s="13" t="s">
        <v>175</v>
      </c>
      <c r="L374" s="13" t="n">
        <f aca="false">IF(K374="Cited",1,0)</f>
        <v>1</v>
      </c>
      <c r="M374" s="13" t="n">
        <f aca="false">IF(OR(K374="Cited",K374="Mentioned"),1,0)</f>
        <v>1</v>
      </c>
      <c r="N374" s="11" t="s">
        <v>950</v>
      </c>
      <c r="O374" s="12" t="s">
        <v>951</v>
      </c>
      <c r="P374" s="11"/>
      <c r="Q374" s="12" t="s">
        <v>139</v>
      </c>
      <c r="R374" s="13" t="s">
        <v>150</v>
      </c>
    </row>
    <row r="375" customFormat="false" ht="23.25" hidden="false" customHeight="true" outlineLevel="0" collapsed="false">
      <c r="A375" s="13" t="n">
        <v>374</v>
      </c>
      <c r="B375" s="11" t="s">
        <v>932</v>
      </c>
      <c r="C375" s="11" t="s">
        <v>363</v>
      </c>
      <c r="D375" s="12" t="s">
        <v>364</v>
      </c>
      <c r="E375" s="13" t="n">
        <v>5</v>
      </c>
      <c r="F375" s="11" t="s">
        <v>184</v>
      </c>
      <c r="G375" s="11" t="s">
        <v>173</v>
      </c>
      <c r="H375" s="13" t="s">
        <v>162</v>
      </c>
      <c r="I375" s="12" t="s">
        <v>949</v>
      </c>
      <c r="J375" s="13" t="s">
        <v>141</v>
      </c>
      <c r="K375" s="13" t="s">
        <v>175</v>
      </c>
      <c r="L375" s="13" t="n">
        <f aca="false">IF(K375="Cited",1,0)</f>
        <v>1</v>
      </c>
      <c r="M375" s="13" t="n">
        <f aca="false">IF(OR(K375="Cited",K375="Mentioned"),1,0)</f>
        <v>1</v>
      </c>
      <c r="N375" s="11" t="s">
        <v>952</v>
      </c>
      <c r="O375" s="12" t="s">
        <v>953</v>
      </c>
      <c r="P375" s="11" t="s">
        <v>954</v>
      </c>
      <c r="Q375" s="12" t="s">
        <v>145</v>
      </c>
      <c r="R375" s="13" t="s">
        <v>140</v>
      </c>
    </row>
    <row r="376" customFormat="false" ht="23.25" hidden="false" customHeight="true" outlineLevel="0" collapsed="false">
      <c r="A376" s="13" t="n">
        <v>375</v>
      </c>
      <c r="B376" s="11" t="s">
        <v>932</v>
      </c>
      <c r="C376" s="11" t="s">
        <v>363</v>
      </c>
      <c r="D376" s="12" t="s">
        <v>364</v>
      </c>
      <c r="E376" s="13" t="n">
        <v>5</v>
      </c>
      <c r="F376" s="11" t="s">
        <v>184</v>
      </c>
      <c r="G376" s="11" t="s">
        <v>173</v>
      </c>
      <c r="H376" s="13" t="s">
        <v>162</v>
      </c>
      <c r="I376" s="12" t="s">
        <v>949</v>
      </c>
      <c r="J376" s="13" t="s">
        <v>146</v>
      </c>
      <c r="K376" s="13" t="s">
        <v>175</v>
      </c>
      <c r="L376" s="13" t="n">
        <f aca="false">IF(K376="Cited",1,0)</f>
        <v>1</v>
      </c>
      <c r="M376" s="13" t="n">
        <f aca="false">IF(OR(K376="Cited",K376="Mentioned"),1,0)</f>
        <v>1</v>
      </c>
      <c r="N376" s="11" t="s">
        <v>955</v>
      </c>
      <c r="O376" s="12" t="s">
        <v>956</v>
      </c>
      <c r="P376" s="11"/>
      <c r="Q376" s="12" t="s">
        <v>306</v>
      </c>
      <c r="R376" s="13" t="s">
        <v>150</v>
      </c>
    </row>
    <row r="377" customFormat="false" ht="23.25" hidden="false" customHeight="true" outlineLevel="0" collapsed="false">
      <c r="A377" s="13" t="n">
        <v>376</v>
      </c>
      <c r="B377" s="11" t="s">
        <v>932</v>
      </c>
      <c r="C377" s="11" t="s">
        <v>363</v>
      </c>
      <c r="D377" s="12" t="s">
        <v>364</v>
      </c>
      <c r="E377" s="13" t="n">
        <v>6</v>
      </c>
      <c r="F377" s="11" t="s">
        <v>184</v>
      </c>
      <c r="G377" s="11" t="s">
        <v>173</v>
      </c>
      <c r="H377" s="13" t="s">
        <v>162</v>
      </c>
      <c r="I377" s="12" t="s">
        <v>957</v>
      </c>
      <c r="J377" s="13" t="s">
        <v>135</v>
      </c>
      <c r="K377" s="13" t="s">
        <v>175</v>
      </c>
      <c r="L377" s="13" t="n">
        <f aca="false">IF(K377="Cited",1,0)</f>
        <v>1</v>
      </c>
      <c r="M377" s="13" t="n">
        <f aca="false">IF(OR(K377="Cited",K377="Mentioned"),1,0)</f>
        <v>1</v>
      </c>
      <c r="N377" s="11" t="s">
        <v>958</v>
      </c>
      <c r="O377" s="12" t="s">
        <v>959</v>
      </c>
      <c r="P377" s="11"/>
      <c r="Q377" s="12" t="s">
        <v>139</v>
      </c>
      <c r="R377" s="13" t="s">
        <v>150</v>
      </c>
    </row>
    <row r="378" customFormat="false" ht="23.25" hidden="false" customHeight="true" outlineLevel="0" collapsed="false">
      <c r="A378" s="13" t="n">
        <v>377</v>
      </c>
      <c r="B378" s="11" t="s">
        <v>932</v>
      </c>
      <c r="C378" s="11" t="s">
        <v>363</v>
      </c>
      <c r="D378" s="12" t="s">
        <v>364</v>
      </c>
      <c r="E378" s="13" t="n">
        <v>6</v>
      </c>
      <c r="F378" s="11" t="s">
        <v>184</v>
      </c>
      <c r="G378" s="11" t="s">
        <v>173</v>
      </c>
      <c r="H378" s="13" t="s">
        <v>162</v>
      </c>
      <c r="I378" s="12" t="s">
        <v>957</v>
      </c>
      <c r="J378" s="13" t="s">
        <v>141</v>
      </c>
      <c r="K378" s="13" t="s">
        <v>175</v>
      </c>
      <c r="L378" s="13" t="n">
        <f aca="false">IF(K378="Cited",1,0)</f>
        <v>1</v>
      </c>
      <c r="M378" s="13" t="n">
        <f aca="false">IF(OR(K378="Cited",K378="Mentioned"),1,0)</f>
        <v>1</v>
      </c>
      <c r="N378" s="11" t="s">
        <v>960</v>
      </c>
      <c r="O378" s="12" t="s">
        <v>961</v>
      </c>
      <c r="P378" s="11" t="s">
        <v>962</v>
      </c>
      <c r="Q378" s="12" t="s">
        <v>145</v>
      </c>
      <c r="R378" s="13" t="s">
        <v>140</v>
      </c>
    </row>
    <row r="379" customFormat="false" ht="23.25" hidden="false" customHeight="true" outlineLevel="0" collapsed="false">
      <c r="A379" s="13" t="n">
        <v>378</v>
      </c>
      <c r="B379" s="11" t="s">
        <v>932</v>
      </c>
      <c r="C379" s="11" t="s">
        <v>363</v>
      </c>
      <c r="D379" s="12" t="s">
        <v>364</v>
      </c>
      <c r="E379" s="13" t="n">
        <v>6</v>
      </c>
      <c r="F379" s="11" t="s">
        <v>184</v>
      </c>
      <c r="G379" s="11" t="s">
        <v>173</v>
      </c>
      <c r="H379" s="13" t="s">
        <v>162</v>
      </c>
      <c r="I379" s="12" t="s">
        <v>957</v>
      </c>
      <c r="J379" s="13" t="s">
        <v>146</v>
      </c>
      <c r="K379" s="13" t="s">
        <v>175</v>
      </c>
      <c r="L379" s="13" t="n">
        <f aca="false">IF(K379="Cited",1,0)</f>
        <v>1</v>
      </c>
      <c r="M379" s="13" t="n">
        <f aca="false">IF(OR(K379="Cited",K379="Mentioned"),1,0)</f>
        <v>1</v>
      </c>
      <c r="N379" s="11" t="s">
        <v>963</v>
      </c>
      <c r="O379" s="12" t="s">
        <v>964</v>
      </c>
      <c r="P379" s="11"/>
      <c r="Q379" s="12" t="s">
        <v>306</v>
      </c>
      <c r="R379" s="13" t="s">
        <v>150</v>
      </c>
    </row>
    <row r="380" customFormat="false" ht="23.25" hidden="false" customHeight="true" outlineLevel="0" collapsed="false">
      <c r="A380" s="13" t="n">
        <v>379</v>
      </c>
      <c r="B380" s="11" t="s">
        <v>932</v>
      </c>
      <c r="C380" s="11" t="s">
        <v>363</v>
      </c>
      <c r="D380" s="12" t="s">
        <v>364</v>
      </c>
      <c r="E380" s="13" t="n">
        <v>7</v>
      </c>
      <c r="F380" s="11" t="s">
        <v>203</v>
      </c>
      <c r="G380" s="11" t="s">
        <v>173</v>
      </c>
      <c r="H380" s="13" t="s">
        <v>162</v>
      </c>
      <c r="I380" s="12" t="s">
        <v>965</v>
      </c>
      <c r="J380" s="13" t="s">
        <v>135</v>
      </c>
      <c r="K380" s="13" t="s">
        <v>175</v>
      </c>
      <c r="L380" s="13" t="n">
        <f aca="false">IF(K380="Cited",1,0)</f>
        <v>1</v>
      </c>
      <c r="M380" s="13" t="n">
        <f aca="false">IF(OR(K380="Cited",K380="Mentioned"),1,0)</f>
        <v>1</v>
      </c>
      <c r="N380" s="11" t="s">
        <v>966</v>
      </c>
      <c r="O380" s="12" t="s">
        <v>967</v>
      </c>
      <c r="P380" s="11"/>
      <c r="Q380" s="12" t="s">
        <v>139</v>
      </c>
      <c r="R380" s="13" t="s">
        <v>150</v>
      </c>
    </row>
    <row r="381" customFormat="false" ht="23.25" hidden="false" customHeight="true" outlineLevel="0" collapsed="false">
      <c r="A381" s="13" t="n">
        <v>380</v>
      </c>
      <c r="B381" s="11" t="s">
        <v>932</v>
      </c>
      <c r="C381" s="11" t="s">
        <v>363</v>
      </c>
      <c r="D381" s="12" t="s">
        <v>364</v>
      </c>
      <c r="E381" s="13" t="n">
        <v>7</v>
      </c>
      <c r="F381" s="11" t="s">
        <v>203</v>
      </c>
      <c r="G381" s="11" t="s">
        <v>173</v>
      </c>
      <c r="H381" s="13" t="s">
        <v>162</v>
      </c>
      <c r="I381" s="12" t="s">
        <v>965</v>
      </c>
      <c r="J381" s="13" t="s">
        <v>141</v>
      </c>
      <c r="K381" s="13" t="s">
        <v>175</v>
      </c>
      <c r="L381" s="13" t="n">
        <f aca="false">IF(K381="Cited",1,0)</f>
        <v>1</v>
      </c>
      <c r="M381" s="13" t="n">
        <f aca="false">IF(OR(K381="Cited",K381="Mentioned"),1,0)</f>
        <v>1</v>
      </c>
      <c r="N381" s="11" t="s">
        <v>968</v>
      </c>
      <c r="O381" s="12" t="s">
        <v>969</v>
      </c>
      <c r="P381" s="11" t="s">
        <v>970</v>
      </c>
      <c r="Q381" s="12" t="s">
        <v>145</v>
      </c>
      <c r="R381" s="13" t="s">
        <v>140</v>
      </c>
    </row>
    <row r="382" customFormat="false" ht="23.25" hidden="false" customHeight="true" outlineLevel="0" collapsed="false">
      <c r="A382" s="13" t="n">
        <v>381</v>
      </c>
      <c r="B382" s="11" t="s">
        <v>932</v>
      </c>
      <c r="C382" s="11" t="s">
        <v>363</v>
      </c>
      <c r="D382" s="12" t="s">
        <v>364</v>
      </c>
      <c r="E382" s="13" t="n">
        <v>7</v>
      </c>
      <c r="F382" s="11" t="s">
        <v>203</v>
      </c>
      <c r="G382" s="11" t="s">
        <v>173</v>
      </c>
      <c r="H382" s="13" t="s">
        <v>162</v>
      </c>
      <c r="I382" s="12" t="s">
        <v>965</v>
      </c>
      <c r="J382" s="13" t="s">
        <v>146</v>
      </c>
      <c r="K382" s="13" t="s">
        <v>175</v>
      </c>
      <c r="L382" s="13" t="n">
        <f aca="false">IF(K382="Cited",1,0)</f>
        <v>1</v>
      </c>
      <c r="M382" s="13" t="n">
        <f aca="false">IF(OR(K382="Cited",K382="Mentioned"),1,0)</f>
        <v>1</v>
      </c>
      <c r="N382" s="11" t="s">
        <v>971</v>
      </c>
      <c r="O382" s="12" t="s">
        <v>972</v>
      </c>
      <c r="P382" s="11"/>
      <c r="Q382" s="12" t="s">
        <v>306</v>
      </c>
      <c r="R382" s="13" t="s">
        <v>150</v>
      </c>
    </row>
    <row r="383" customFormat="false" ht="23.25" hidden="false" customHeight="true" outlineLevel="0" collapsed="false">
      <c r="A383" s="13" t="n">
        <v>382</v>
      </c>
      <c r="B383" s="11" t="s">
        <v>932</v>
      </c>
      <c r="C383" s="11" t="s">
        <v>363</v>
      </c>
      <c r="D383" s="12" t="s">
        <v>364</v>
      </c>
      <c r="E383" s="13" t="n">
        <v>8</v>
      </c>
      <c r="F383" s="11" t="s">
        <v>203</v>
      </c>
      <c r="G383" s="11" t="s">
        <v>132</v>
      </c>
      <c r="H383" s="13" t="s">
        <v>133</v>
      </c>
      <c r="I383" s="12" t="s">
        <v>421</v>
      </c>
      <c r="J383" s="13" t="s">
        <v>135</v>
      </c>
      <c r="K383" s="13" t="s">
        <v>136</v>
      </c>
      <c r="L383" s="13" t="n">
        <f aca="false">IF(K383="Cited",1,0)</f>
        <v>0</v>
      </c>
      <c r="M383" s="13" t="n">
        <f aca="false">IF(OR(K383="Cited",K383="Mentioned"),1,0)</f>
        <v>0</v>
      </c>
      <c r="N383" s="11" t="s">
        <v>422</v>
      </c>
      <c r="O383" s="12" t="s">
        <v>423</v>
      </c>
      <c r="P383" s="11"/>
      <c r="Q383" s="12" t="s">
        <v>139</v>
      </c>
      <c r="R383" s="13" t="s">
        <v>150</v>
      </c>
    </row>
    <row r="384" customFormat="false" ht="23.25" hidden="false" customHeight="true" outlineLevel="0" collapsed="false">
      <c r="A384" s="13" t="n">
        <v>383</v>
      </c>
      <c r="B384" s="11" t="s">
        <v>932</v>
      </c>
      <c r="C384" s="11" t="s">
        <v>363</v>
      </c>
      <c r="D384" s="12" t="s">
        <v>364</v>
      </c>
      <c r="E384" s="13" t="n">
        <v>8</v>
      </c>
      <c r="F384" s="11" t="s">
        <v>203</v>
      </c>
      <c r="G384" s="11" t="s">
        <v>132</v>
      </c>
      <c r="H384" s="13" t="s">
        <v>133</v>
      </c>
      <c r="I384" s="12" t="s">
        <v>421</v>
      </c>
      <c r="J384" s="13" t="s">
        <v>141</v>
      </c>
      <c r="K384" s="13" t="s">
        <v>136</v>
      </c>
      <c r="L384" s="13" t="n">
        <f aca="false">IF(K384="Cited",1,0)</f>
        <v>0</v>
      </c>
      <c r="M384" s="13" t="n">
        <f aca="false">IF(OR(K384="Cited",K384="Mentioned"),1,0)</f>
        <v>0</v>
      </c>
      <c r="N384" s="11" t="s">
        <v>424</v>
      </c>
      <c r="O384" s="12" t="s">
        <v>425</v>
      </c>
      <c r="P384" s="11" t="s">
        <v>426</v>
      </c>
      <c r="Q384" s="12" t="s">
        <v>145</v>
      </c>
      <c r="R384" s="13" t="s">
        <v>140</v>
      </c>
    </row>
    <row r="385" customFormat="false" ht="23.25" hidden="false" customHeight="true" outlineLevel="0" collapsed="false">
      <c r="A385" s="13" t="n">
        <v>384</v>
      </c>
      <c r="B385" s="11" t="s">
        <v>932</v>
      </c>
      <c r="C385" s="11" t="s">
        <v>363</v>
      </c>
      <c r="D385" s="12" t="s">
        <v>364</v>
      </c>
      <c r="E385" s="13" t="n">
        <v>8</v>
      </c>
      <c r="F385" s="11" t="s">
        <v>203</v>
      </c>
      <c r="G385" s="11" t="s">
        <v>132</v>
      </c>
      <c r="H385" s="13" t="s">
        <v>133</v>
      </c>
      <c r="I385" s="12" t="s">
        <v>421</v>
      </c>
      <c r="J385" s="13" t="s">
        <v>146</v>
      </c>
      <c r="K385" s="13" t="s">
        <v>136</v>
      </c>
      <c r="L385" s="13" t="n">
        <f aca="false">IF(K385="Cited",1,0)</f>
        <v>0</v>
      </c>
      <c r="M385" s="13" t="n">
        <f aca="false">IF(OR(K385="Cited",K385="Mentioned"),1,0)</f>
        <v>0</v>
      </c>
      <c r="N385" s="11" t="s">
        <v>427</v>
      </c>
      <c r="O385" s="12" t="s">
        <v>428</v>
      </c>
      <c r="P385" s="11"/>
      <c r="Q385" s="12" t="s">
        <v>306</v>
      </c>
      <c r="R385" s="13" t="s">
        <v>150</v>
      </c>
    </row>
    <row r="386" customFormat="false" ht="23.25" hidden="false" customHeight="true" outlineLevel="0" collapsed="false">
      <c r="A386" s="13" t="n">
        <v>385</v>
      </c>
      <c r="B386" s="11" t="s">
        <v>973</v>
      </c>
      <c r="C386" s="11" t="s">
        <v>363</v>
      </c>
      <c r="D386" s="12" t="s">
        <v>364</v>
      </c>
      <c r="E386" s="13" t="n">
        <v>1</v>
      </c>
      <c r="F386" s="11" t="s">
        <v>131</v>
      </c>
      <c r="G386" s="11" t="s">
        <v>132</v>
      </c>
      <c r="H386" s="13" t="s">
        <v>133</v>
      </c>
      <c r="I386" s="12" t="s">
        <v>365</v>
      </c>
      <c r="J386" s="13" t="s">
        <v>135</v>
      </c>
      <c r="K386" s="13" t="s">
        <v>136</v>
      </c>
      <c r="L386" s="13" t="n">
        <f aca="false">IF(K386="Cited",1,0)</f>
        <v>0</v>
      </c>
      <c r="M386" s="13" t="n">
        <f aca="false">IF(OR(K386="Cited",K386="Mentioned"),1,0)</f>
        <v>0</v>
      </c>
      <c r="N386" s="11" t="s">
        <v>366</v>
      </c>
      <c r="O386" s="12" t="s">
        <v>367</v>
      </c>
      <c r="P386" s="11"/>
      <c r="Q386" s="12" t="s">
        <v>139</v>
      </c>
      <c r="R386" s="13" t="s">
        <v>150</v>
      </c>
    </row>
    <row r="387" customFormat="false" ht="23.25" hidden="false" customHeight="true" outlineLevel="0" collapsed="false">
      <c r="A387" s="13" t="n">
        <v>386</v>
      </c>
      <c r="B387" s="11" t="s">
        <v>973</v>
      </c>
      <c r="C387" s="11" t="s">
        <v>363</v>
      </c>
      <c r="D387" s="12" t="s">
        <v>364</v>
      </c>
      <c r="E387" s="13" t="n">
        <v>1</v>
      </c>
      <c r="F387" s="11" t="s">
        <v>131</v>
      </c>
      <c r="G387" s="11" t="s">
        <v>132</v>
      </c>
      <c r="H387" s="13" t="s">
        <v>133</v>
      </c>
      <c r="I387" s="12" t="s">
        <v>365</v>
      </c>
      <c r="J387" s="13" t="s">
        <v>141</v>
      </c>
      <c r="K387" s="13" t="s">
        <v>136</v>
      </c>
      <c r="L387" s="13" t="n">
        <f aca="false">IF(K387="Cited",1,0)</f>
        <v>0</v>
      </c>
      <c r="M387" s="13" t="n">
        <f aca="false">IF(OR(K387="Cited",K387="Mentioned"),1,0)</f>
        <v>0</v>
      </c>
      <c r="N387" s="11" t="s">
        <v>368</v>
      </c>
      <c r="O387" s="12" t="s">
        <v>369</v>
      </c>
      <c r="P387" s="11" t="s">
        <v>370</v>
      </c>
      <c r="Q387" s="12" t="s">
        <v>145</v>
      </c>
      <c r="R387" s="13" t="s">
        <v>140</v>
      </c>
    </row>
    <row r="388" customFormat="false" ht="23.25" hidden="false" customHeight="true" outlineLevel="0" collapsed="false">
      <c r="A388" s="13" t="n">
        <v>387</v>
      </c>
      <c r="B388" s="11" t="s">
        <v>973</v>
      </c>
      <c r="C388" s="11" t="s">
        <v>363</v>
      </c>
      <c r="D388" s="12" t="s">
        <v>364</v>
      </c>
      <c r="E388" s="13" t="n">
        <v>1</v>
      </c>
      <c r="F388" s="11" t="s">
        <v>131</v>
      </c>
      <c r="G388" s="11" t="s">
        <v>132</v>
      </c>
      <c r="H388" s="13" t="s">
        <v>133</v>
      </c>
      <c r="I388" s="12" t="s">
        <v>365</v>
      </c>
      <c r="J388" s="13" t="s">
        <v>146</v>
      </c>
      <c r="K388" s="13" t="s">
        <v>136</v>
      </c>
      <c r="L388" s="13" t="n">
        <f aca="false">IF(K388="Cited",1,0)</f>
        <v>0</v>
      </c>
      <c r="M388" s="13" t="n">
        <f aca="false">IF(OR(K388="Cited",K388="Mentioned"),1,0)</f>
        <v>0</v>
      </c>
      <c r="N388" s="11" t="s">
        <v>371</v>
      </c>
      <c r="O388" s="12" t="s">
        <v>372</v>
      </c>
      <c r="P388" s="11"/>
      <c r="Q388" s="12" t="s">
        <v>306</v>
      </c>
      <c r="R388" s="13" t="s">
        <v>150</v>
      </c>
    </row>
    <row r="389" customFormat="false" ht="23.25" hidden="false" customHeight="true" outlineLevel="0" collapsed="false">
      <c r="A389" s="13" t="n">
        <v>388</v>
      </c>
      <c r="B389" s="11" t="s">
        <v>973</v>
      </c>
      <c r="C389" s="11" t="s">
        <v>363</v>
      </c>
      <c r="D389" s="12" t="s">
        <v>364</v>
      </c>
      <c r="E389" s="13" t="n">
        <v>2</v>
      </c>
      <c r="F389" s="11" t="s">
        <v>131</v>
      </c>
      <c r="G389" s="11" t="s">
        <v>132</v>
      </c>
      <c r="H389" s="13" t="s">
        <v>133</v>
      </c>
      <c r="I389" s="12" t="s">
        <v>373</v>
      </c>
      <c r="J389" s="13" t="s">
        <v>135</v>
      </c>
      <c r="K389" s="13" t="s">
        <v>136</v>
      </c>
      <c r="L389" s="13" t="n">
        <f aca="false">IF(K389="Cited",1,0)</f>
        <v>0</v>
      </c>
      <c r="M389" s="13" t="n">
        <f aca="false">IF(OR(K389="Cited",K389="Mentioned"),1,0)</f>
        <v>0</v>
      </c>
      <c r="N389" s="11" t="s">
        <v>374</v>
      </c>
      <c r="O389" s="12" t="s">
        <v>375</v>
      </c>
      <c r="P389" s="11"/>
      <c r="Q389" s="12" t="s">
        <v>139</v>
      </c>
      <c r="R389" s="13" t="s">
        <v>150</v>
      </c>
    </row>
    <row r="390" customFormat="false" ht="23.25" hidden="false" customHeight="true" outlineLevel="0" collapsed="false">
      <c r="A390" s="13" t="n">
        <v>389</v>
      </c>
      <c r="B390" s="11" t="s">
        <v>973</v>
      </c>
      <c r="C390" s="11" t="s">
        <v>363</v>
      </c>
      <c r="D390" s="12" t="s">
        <v>364</v>
      </c>
      <c r="E390" s="13" t="n">
        <v>2</v>
      </c>
      <c r="F390" s="11" t="s">
        <v>131</v>
      </c>
      <c r="G390" s="11" t="s">
        <v>132</v>
      </c>
      <c r="H390" s="13" t="s">
        <v>133</v>
      </c>
      <c r="I390" s="12" t="s">
        <v>373</v>
      </c>
      <c r="J390" s="13" t="s">
        <v>141</v>
      </c>
      <c r="K390" s="13" t="s">
        <v>136</v>
      </c>
      <c r="L390" s="13" t="n">
        <f aca="false">IF(K390="Cited",1,0)</f>
        <v>0</v>
      </c>
      <c r="M390" s="13" t="n">
        <f aca="false">IF(OR(K390="Cited",K390="Mentioned"),1,0)</f>
        <v>0</v>
      </c>
      <c r="N390" s="11" t="s">
        <v>376</v>
      </c>
      <c r="O390" s="12" t="s">
        <v>377</v>
      </c>
      <c r="P390" s="11" t="s">
        <v>378</v>
      </c>
      <c r="Q390" s="12" t="s">
        <v>145</v>
      </c>
      <c r="R390" s="13" t="s">
        <v>140</v>
      </c>
    </row>
    <row r="391" customFormat="false" ht="23.25" hidden="false" customHeight="true" outlineLevel="0" collapsed="false">
      <c r="A391" s="13" t="n">
        <v>390</v>
      </c>
      <c r="B391" s="11" t="s">
        <v>973</v>
      </c>
      <c r="C391" s="11" t="s">
        <v>363</v>
      </c>
      <c r="D391" s="12" t="s">
        <v>364</v>
      </c>
      <c r="E391" s="13" t="n">
        <v>2</v>
      </c>
      <c r="F391" s="11" t="s">
        <v>131</v>
      </c>
      <c r="G391" s="11" t="s">
        <v>132</v>
      </c>
      <c r="H391" s="13" t="s">
        <v>133</v>
      </c>
      <c r="I391" s="12" t="s">
        <v>373</v>
      </c>
      <c r="J391" s="13" t="s">
        <v>146</v>
      </c>
      <c r="K391" s="13" t="s">
        <v>136</v>
      </c>
      <c r="L391" s="13" t="n">
        <f aca="false">IF(K391="Cited",1,0)</f>
        <v>0</v>
      </c>
      <c r="M391" s="13" t="n">
        <f aca="false">IF(OR(K391="Cited",K391="Mentioned"),1,0)</f>
        <v>0</v>
      </c>
      <c r="N391" s="11" t="s">
        <v>379</v>
      </c>
      <c r="O391" s="12" t="s">
        <v>380</v>
      </c>
      <c r="P391" s="11"/>
      <c r="Q391" s="12" t="s">
        <v>306</v>
      </c>
      <c r="R391" s="13" t="s">
        <v>150</v>
      </c>
    </row>
    <row r="392" customFormat="false" ht="23.25" hidden="false" customHeight="true" outlineLevel="0" collapsed="false">
      <c r="A392" s="13" t="n">
        <v>391</v>
      </c>
      <c r="B392" s="11" t="s">
        <v>973</v>
      </c>
      <c r="C392" s="11" t="s">
        <v>363</v>
      </c>
      <c r="D392" s="12" t="s">
        <v>364</v>
      </c>
      <c r="E392" s="13" t="n">
        <v>3</v>
      </c>
      <c r="F392" s="11" t="s">
        <v>160</v>
      </c>
      <c r="G392" s="11" t="s">
        <v>161</v>
      </c>
      <c r="H392" s="13" t="s">
        <v>162</v>
      </c>
      <c r="I392" s="12" t="s">
        <v>974</v>
      </c>
      <c r="J392" s="13" t="s">
        <v>135</v>
      </c>
      <c r="K392" s="13" t="s">
        <v>175</v>
      </c>
      <c r="L392" s="13" t="n">
        <f aca="false">IF(K392="Cited",1,0)</f>
        <v>1</v>
      </c>
      <c r="M392" s="13" t="n">
        <f aca="false">IF(OR(K392="Cited",K392="Mentioned"),1,0)</f>
        <v>1</v>
      </c>
      <c r="N392" s="11" t="s">
        <v>975</v>
      </c>
      <c r="O392" s="12" t="s">
        <v>976</v>
      </c>
      <c r="P392" s="11"/>
      <c r="Q392" s="12" t="s">
        <v>139</v>
      </c>
      <c r="R392" s="13" t="s">
        <v>150</v>
      </c>
    </row>
    <row r="393" customFormat="false" ht="23.25" hidden="false" customHeight="true" outlineLevel="0" collapsed="false">
      <c r="A393" s="13" t="n">
        <v>392</v>
      </c>
      <c r="B393" s="11" t="s">
        <v>973</v>
      </c>
      <c r="C393" s="11" t="s">
        <v>363</v>
      </c>
      <c r="D393" s="12" t="s">
        <v>364</v>
      </c>
      <c r="E393" s="13" t="n">
        <v>3</v>
      </c>
      <c r="F393" s="11" t="s">
        <v>160</v>
      </c>
      <c r="G393" s="11" t="s">
        <v>161</v>
      </c>
      <c r="H393" s="13" t="s">
        <v>162</v>
      </c>
      <c r="I393" s="12" t="s">
        <v>974</v>
      </c>
      <c r="J393" s="13" t="s">
        <v>141</v>
      </c>
      <c r="K393" s="13" t="s">
        <v>136</v>
      </c>
      <c r="L393" s="13" t="n">
        <f aca="false">IF(K393="Cited",1,0)</f>
        <v>0</v>
      </c>
      <c r="M393" s="13" t="n">
        <f aca="false">IF(OR(K393="Cited",K393="Mentioned"),1,0)</f>
        <v>0</v>
      </c>
      <c r="N393" s="11" t="s">
        <v>977</v>
      </c>
      <c r="O393" s="12" t="s">
        <v>978</v>
      </c>
      <c r="P393" s="11" t="s">
        <v>979</v>
      </c>
      <c r="Q393" s="12" t="s">
        <v>145</v>
      </c>
      <c r="R393" s="13" t="s">
        <v>140</v>
      </c>
    </row>
    <row r="394" customFormat="false" ht="23.25" hidden="false" customHeight="true" outlineLevel="0" collapsed="false">
      <c r="A394" s="13" t="n">
        <v>393</v>
      </c>
      <c r="B394" s="11" t="s">
        <v>973</v>
      </c>
      <c r="C394" s="11" t="s">
        <v>363</v>
      </c>
      <c r="D394" s="12" t="s">
        <v>364</v>
      </c>
      <c r="E394" s="13" t="n">
        <v>3</v>
      </c>
      <c r="F394" s="11" t="s">
        <v>160</v>
      </c>
      <c r="G394" s="11" t="s">
        <v>161</v>
      </c>
      <c r="H394" s="13" t="s">
        <v>162</v>
      </c>
      <c r="I394" s="12" t="s">
        <v>974</v>
      </c>
      <c r="J394" s="13" t="s">
        <v>146</v>
      </c>
      <c r="K394" s="13" t="s">
        <v>175</v>
      </c>
      <c r="L394" s="13" t="n">
        <f aca="false">IF(K394="Cited",1,0)</f>
        <v>1</v>
      </c>
      <c r="M394" s="13" t="n">
        <f aca="false">IF(OR(K394="Cited",K394="Mentioned"),1,0)</f>
        <v>1</v>
      </c>
      <c r="N394" s="11" t="s">
        <v>980</v>
      </c>
      <c r="O394" s="12" t="s">
        <v>981</v>
      </c>
      <c r="P394" s="11"/>
      <c r="Q394" s="12" t="s">
        <v>306</v>
      </c>
      <c r="R394" s="13" t="s">
        <v>150</v>
      </c>
    </row>
    <row r="395" customFormat="false" ht="23.25" hidden="false" customHeight="true" outlineLevel="0" collapsed="false">
      <c r="A395" s="13" t="n">
        <v>394</v>
      </c>
      <c r="B395" s="11" t="s">
        <v>973</v>
      </c>
      <c r="C395" s="11" t="s">
        <v>363</v>
      </c>
      <c r="D395" s="12" t="s">
        <v>364</v>
      </c>
      <c r="E395" s="13" t="n">
        <v>4</v>
      </c>
      <c r="F395" s="11" t="s">
        <v>160</v>
      </c>
      <c r="G395" s="11" t="s">
        <v>173</v>
      </c>
      <c r="H395" s="13" t="s">
        <v>162</v>
      </c>
      <c r="I395" s="12" t="s">
        <v>982</v>
      </c>
      <c r="J395" s="13" t="s">
        <v>135</v>
      </c>
      <c r="K395" s="13" t="s">
        <v>175</v>
      </c>
      <c r="L395" s="13" t="n">
        <f aca="false">IF(K395="Cited",1,0)</f>
        <v>1</v>
      </c>
      <c r="M395" s="13" t="n">
        <f aca="false">IF(OR(K395="Cited",K395="Mentioned"),1,0)</f>
        <v>1</v>
      </c>
      <c r="N395" s="11" t="s">
        <v>983</v>
      </c>
      <c r="O395" s="12" t="s">
        <v>984</v>
      </c>
      <c r="P395" s="11"/>
      <c r="Q395" s="12" t="s">
        <v>139</v>
      </c>
      <c r="R395" s="13" t="s">
        <v>150</v>
      </c>
    </row>
    <row r="396" customFormat="false" ht="23.25" hidden="false" customHeight="true" outlineLevel="0" collapsed="false">
      <c r="A396" s="13" t="n">
        <v>395</v>
      </c>
      <c r="B396" s="11" t="s">
        <v>973</v>
      </c>
      <c r="C396" s="11" t="s">
        <v>363</v>
      </c>
      <c r="D396" s="12" t="s">
        <v>364</v>
      </c>
      <c r="E396" s="13" t="n">
        <v>4</v>
      </c>
      <c r="F396" s="11" t="s">
        <v>160</v>
      </c>
      <c r="G396" s="11" t="s">
        <v>173</v>
      </c>
      <c r="H396" s="13" t="s">
        <v>162</v>
      </c>
      <c r="I396" s="12" t="s">
        <v>982</v>
      </c>
      <c r="J396" s="13" t="s">
        <v>141</v>
      </c>
      <c r="K396" s="13" t="s">
        <v>175</v>
      </c>
      <c r="L396" s="13" t="n">
        <f aca="false">IF(K396="Cited",1,0)</f>
        <v>1</v>
      </c>
      <c r="M396" s="13" t="n">
        <f aca="false">IF(OR(K396="Cited",K396="Mentioned"),1,0)</f>
        <v>1</v>
      </c>
      <c r="N396" s="11" t="s">
        <v>985</v>
      </c>
      <c r="O396" s="12" t="s">
        <v>986</v>
      </c>
      <c r="P396" s="11" t="s">
        <v>987</v>
      </c>
      <c r="Q396" s="12" t="s">
        <v>145</v>
      </c>
      <c r="R396" s="13" t="s">
        <v>140</v>
      </c>
    </row>
    <row r="397" customFormat="false" ht="23.25" hidden="false" customHeight="true" outlineLevel="0" collapsed="false">
      <c r="A397" s="13" t="n">
        <v>396</v>
      </c>
      <c r="B397" s="11" t="s">
        <v>973</v>
      </c>
      <c r="C397" s="11" t="s">
        <v>363</v>
      </c>
      <c r="D397" s="12" t="s">
        <v>364</v>
      </c>
      <c r="E397" s="13" t="n">
        <v>4</v>
      </c>
      <c r="F397" s="11" t="s">
        <v>160</v>
      </c>
      <c r="G397" s="11" t="s">
        <v>173</v>
      </c>
      <c r="H397" s="13" t="s">
        <v>162</v>
      </c>
      <c r="I397" s="12" t="s">
        <v>982</v>
      </c>
      <c r="J397" s="13" t="s">
        <v>146</v>
      </c>
      <c r="K397" s="13" t="s">
        <v>175</v>
      </c>
      <c r="L397" s="13" t="n">
        <f aca="false">IF(K397="Cited",1,0)</f>
        <v>1</v>
      </c>
      <c r="M397" s="13" t="n">
        <f aca="false">IF(OR(K397="Cited",K397="Mentioned"),1,0)</f>
        <v>1</v>
      </c>
      <c r="N397" s="11" t="s">
        <v>988</v>
      </c>
      <c r="O397" s="12" t="s">
        <v>989</v>
      </c>
      <c r="P397" s="11"/>
      <c r="Q397" s="12" t="s">
        <v>306</v>
      </c>
      <c r="R397" s="13" t="s">
        <v>150</v>
      </c>
    </row>
    <row r="398" customFormat="false" ht="23.25" hidden="false" customHeight="true" outlineLevel="0" collapsed="false">
      <c r="A398" s="13" t="n">
        <v>397</v>
      </c>
      <c r="B398" s="11" t="s">
        <v>973</v>
      </c>
      <c r="C398" s="11" t="s">
        <v>363</v>
      </c>
      <c r="D398" s="12" t="s">
        <v>364</v>
      </c>
      <c r="E398" s="13" t="n">
        <v>5</v>
      </c>
      <c r="F398" s="11" t="s">
        <v>184</v>
      </c>
      <c r="G398" s="11" t="s">
        <v>173</v>
      </c>
      <c r="H398" s="13" t="s">
        <v>162</v>
      </c>
      <c r="I398" s="12" t="s">
        <v>990</v>
      </c>
      <c r="J398" s="13" t="s">
        <v>135</v>
      </c>
      <c r="K398" s="13" t="s">
        <v>175</v>
      </c>
      <c r="L398" s="13" t="n">
        <f aca="false">IF(K398="Cited",1,0)</f>
        <v>1</v>
      </c>
      <c r="M398" s="13" t="n">
        <f aca="false">IF(OR(K398="Cited",K398="Mentioned"),1,0)</f>
        <v>1</v>
      </c>
      <c r="N398" s="11" t="s">
        <v>991</v>
      </c>
      <c r="O398" s="12" t="s">
        <v>992</v>
      </c>
      <c r="P398" s="11"/>
      <c r="Q398" s="12" t="s">
        <v>139</v>
      </c>
      <c r="R398" s="13" t="s">
        <v>150</v>
      </c>
    </row>
    <row r="399" customFormat="false" ht="23.25" hidden="false" customHeight="true" outlineLevel="0" collapsed="false">
      <c r="A399" s="13" t="n">
        <v>398</v>
      </c>
      <c r="B399" s="11" t="s">
        <v>973</v>
      </c>
      <c r="C399" s="11" t="s">
        <v>363</v>
      </c>
      <c r="D399" s="12" t="s">
        <v>364</v>
      </c>
      <c r="E399" s="13" t="n">
        <v>5</v>
      </c>
      <c r="F399" s="11" t="s">
        <v>184</v>
      </c>
      <c r="G399" s="11" t="s">
        <v>173</v>
      </c>
      <c r="H399" s="13" t="s">
        <v>162</v>
      </c>
      <c r="I399" s="12" t="s">
        <v>990</v>
      </c>
      <c r="J399" s="13" t="s">
        <v>141</v>
      </c>
      <c r="K399" s="13" t="s">
        <v>175</v>
      </c>
      <c r="L399" s="13" t="n">
        <f aca="false">IF(K399="Cited",1,0)</f>
        <v>1</v>
      </c>
      <c r="M399" s="13" t="n">
        <f aca="false">IF(OR(K399="Cited",K399="Mentioned"),1,0)</f>
        <v>1</v>
      </c>
      <c r="N399" s="11" t="s">
        <v>993</v>
      </c>
      <c r="O399" s="12" t="s">
        <v>994</v>
      </c>
      <c r="P399" s="11" t="s">
        <v>995</v>
      </c>
      <c r="Q399" s="12" t="s">
        <v>145</v>
      </c>
      <c r="R399" s="13" t="s">
        <v>140</v>
      </c>
    </row>
    <row r="400" customFormat="false" ht="23.25" hidden="false" customHeight="true" outlineLevel="0" collapsed="false">
      <c r="A400" s="13" t="n">
        <v>399</v>
      </c>
      <c r="B400" s="11" t="s">
        <v>973</v>
      </c>
      <c r="C400" s="11" t="s">
        <v>363</v>
      </c>
      <c r="D400" s="12" t="s">
        <v>364</v>
      </c>
      <c r="E400" s="13" t="n">
        <v>5</v>
      </c>
      <c r="F400" s="11" t="s">
        <v>184</v>
      </c>
      <c r="G400" s="11" t="s">
        <v>173</v>
      </c>
      <c r="H400" s="13" t="s">
        <v>162</v>
      </c>
      <c r="I400" s="12" t="s">
        <v>990</v>
      </c>
      <c r="J400" s="13" t="s">
        <v>146</v>
      </c>
      <c r="K400" s="13" t="s">
        <v>175</v>
      </c>
      <c r="L400" s="13" t="n">
        <f aca="false">IF(K400="Cited",1,0)</f>
        <v>1</v>
      </c>
      <c r="M400" s="13" t="n">
        <f aca="false">IF(OR(K400="Cited",K400="Mentioned"),1,0)</f>
        <v>1</v>
      </c>
      <c r="N400" s="11" t="s">
        <v>996</v>
      </c>
      <c r="O400" s="12" t="s">
        <v>997</v>
      </c>
      <c r="P400" s="11"/>
      <c r="Q400" s="12" t="s">
        <v>306</v>
      </c>
      <c r="R400" s="13" t="s">
        <v>150</v>
      </c>
    </row>
    <row r="401" customFormat="false" ht="23.25" hidden="false" customHeight="true" outlineLevel="0" collapsed="false">
      <c r="A401" s="13" t="n">
        <v>400</v>
      </c>
      <c r="B401" s="11" t="s">
        <v>973</v>
      </c>
      <c r="C401" s="11" t="s">
        <v>363</v>
      </c>
      <c r="D401" s="12" t="s">
        <v>364</v>
      </c>
      <c r="E401" s="13" t="n">
        <v>6</v>
      </c>
      <c r="F401" s="11" t="s">
        <v>184</v>
      </c>
      <c r="G401" s="11" t="s">
        <v>173</v>
      </c>
      <c r="H401" s="13" t="s">
        <v>162</v>
      </c>
      <c r="I401" s="12" t="s">
        <v>998</v>
      </c>
      <c r="J401" s="13" t="s">
        <v>135</v>
      </c>
      <c r="K401" s="13" t="s">
        <v>175</v>
      </c>
      <c r="L401" s="13" t="n">
        <f aca="false">IF(K401="Cited",1,0)</f>
        <v>1</v>
      </c>
      <c r="M401" s="13" t="n">
        <f aca="false">IF(OR(K401="Cited",K401="Mentioned"),1,0)</f>
        <v>1</v>
      </c>
      <c r="N401" s="11" t="s">
        <v>999</v>
      </c>
      <c r="O401" s="12" t="s">
        <v>1000</v>
      </c>
      <c r="P401" s="11"/>
      <c r="Q401" s="12" t="s">
        <v>139</v>
      </c>
      <c r="R401" s="13" t="s">
        <v>150</v>
      </c>
    </row>
    <row r="402" customFormat="false" ht="23.25" hidden="false" customHeight="true" outlineLevel="0" collapsed="false">
      <c r="A402" s="13" t="n">
        <v>401</v>
      </c>
      <c r="B402" s="11" t="s">
        <v>973</v>
      </c>
      <c r="C402" s="11" t="s">
        <v>363</v>
      </c>
      <c r="D402" s="12" t="s">
        <v>364</v>
      </c>
      <c r="E402" s="13" t="n">
        <v>6</v>
      </c>
      <c r="F402" s="11" t="s">
        <v>184</v>
      </c>
      <c r="G402" s="11" t="s">
        <v>173</v>
      </c>
      <c r="H402" s="13" t="s">
        <v>162</v>
      </c>
      <c r="I402" s="12" t="s">
        <v>998</v>
      </c>
      <c r="J402" s="13" t="s">
        <v>141</v>
      </c>
      <c r="K402" s="13" t="s">
        <v>175</v>
      </c>
      <c r="L402" s="13" t="n">
        <f aca="false">IF(K402="Cited",1,0)</f>
        <v>1</v>
      </c>
      <c r="M402" s="13" t="n">
        <f aca="false">IF(OR(K402="Cited",K402="Mentioned"),1,0)</f>
        <v>1</v>
      </c>
      <c r="N402" s="11" t="s">
        <v>1001</v>
      </c>
      <c r="O402" s="12" t="s">
        <v>1002</v>
      </c>
      <c r="P402" s="11" t="s">
        <v>1003</v>
      </c>
      <c r="Q402" s="12" t="s">
        <v>145</v>
      </c>
      <c r="R402" s="13" t="s">
        <v>140</v>
      </c>
    </row>
    <row r="403" customFormat="false" ht="23.25" hidden="false" customHeight="true" outlineLevel="0" collapsed="false">
      <c r="A403" s="13" t="n">
        <v>402</v>
      </c>
      <c r="B403" s="11" t="s">
        <v>973</v>
      </c>
      <c r="C403" s="11" t="s">
        <v>363</v>
      </c>
      <c r="D403" s="12" t="s">
        <v>364</v>
      </c>
      <c r="E403" s="13" t="n">
        <v>6</v>
      </c>
      <c r="F403" s="11" t="s">
        <v>184</v>
      </c>
      <c r="G403" s="11" t="s">
        <v>173</v>
      </c>
      <c r="H403" s="13" t="s">
        <v>162</v>
      </c>
      <c r="I403" s="12" t="s">
        <v>998</v>
      </c>
      <c r="J403" s="13" t="s">
        <v>146</v>
      </c>
      <c r="K403" s="13" t="s">
        <v>175</v>
      </c>
      <c r="L403" s="13" t="n">
        <f aca="false">IF(K403="Cited",1,0)</f>
        <v>1</v>
      </c>
      <c r="M403" s="13" t="n">
        <f aca="false">IF(OR(K403="Cited",K403="Mentioned"),1,0)</f>
        <v>1</v>
      </c>
      <c r="N403" s="11" t="s">
        <v>1004</v>
      </c>
      <c r="O403" s="12" t="s">
        <v>1005</v>
      </c>
      <c r="P403" s="11"/>
      <c r="Q403" s="12" t="s">
        <v>306</v>
      </c>
      <c r="R403" s="13" t="s">
        <v>150</v>
      </c>
    </row>
    <row r="404" customFormat="false" ht="23.25" hidden="false" customHeight="true" outlineLevel="0" collapsed="false">
      <c r="A404" s="13" t="n">
        <v>403</v>
      </c>
      <c r="B404" s="11" t="s">
        <v>973</v>
      </c>
      <c r="C404" s="11" t="s">
        <v>363</v>
      </c>
      <c r="D404" s="12" t="s">
        <v>364</v>
      </c>
      <c r="E404" s="13" t="n">
        <v>7</v>
      </c>
      <c r="F404" s="11" t="s">
        <v>203</v>
      </c>
      <c r="G404" s="11" t="s">
        <v>173</v>
      </c>
      <c r="H404" s="13" t="s">
        <v>162</v>
      </c>
      <c r="I404" s="12" t="s">
        <v>1006</v>
      </c>
      <c r="J404" s="13" t="s">
        <v>135</v>
      </c>
      <c r="K404" s="13" t="s">
        <v>175</v>
      </c>
      <c r="L404" s="13" t="n">
        <f aca="false">IF(K404="Cited",1,0)</f>
        <v>1</v>
      </c>
      <c r="M404" s="13" t="n">
        <f aca="false">IF(OR(K404="Cited",K404="Mentioned"),1,0)</f>
        <v>1</v>
      </c>
      <c r="N404" s="11" t="s">
        <v>1007</v>
      </c>
      <c r="O404" s="12" t="s">
        <v>1008</v>
      </c>
      <c r="P404" s="11"/>
      <c r="Q404" s="12" t="s">
        <v>139</v>
      </c>
      <c r="R404" s="13" t="s">
        <v>150</v>
      </c>
    </row>
    <row r="405" customFormat="false" ht="23.25" hidden="false" customHeight="true" outlineLevel="0" collapsed="false">
      <c r="A405" s="13" t="n">
        <v>404</v>
      </c>
      <c r="B405" s="11" t="s">
        <v>973</v>
      </c>
      <c r="C405" s="11" t="s">
        <v>363</v>
      </c>
      <c r="D405" s="12" t="s">
        <v>364</v>
      </c>
      <c r="E405" s="13" t="n">
        <v>7</v>
      </c>
      <c r="F405" s="11" t="s">
        <v>203</v>
      </c>
      <c r="G405" s="11" t="s">
        <v>173</v>
      </c>
      <c r="H405" s="13" t="s">
        <v>162</v>
      </c>
      <c r="I405" s="12" t="s">
        <v>1006</v>
      </c>
      <c r="J405" s="13" t="s">
        <v>141</v>
      </c>
      <c r="K405" s="13" t="s">
        <v>175</v>
      </c>
      <c r="L405" s="13" t="n">
        <f aca="false">IF(K405="Cited",1,0)</f>
        <v>1</v>
      </c>
      <c r="M405" s="13" t="n">
        <f aca="false">IF(OR(K405="Cited",K405="Mentioned"),1,0)</f>
        <v>1</v>
      </c>
      <c r="N405" s="11" t="s">
        <v>1009</v>
      </c>
      <c r="O405" s="12" t="s">
        <v>1010</v>
      </c>
      <c r="P405" s="11" t="s">
        <v>1011</v>
      </c>
      <c r="Q405" s="12" t="s">
        <v>145</v>
      </c>
      <c r="R405" s="13" t="s">
        <v>140</v>
      </c>
    </row>
    <row r="406" customFormat="false" ht="23.25" hidden="false" customHeight="true" outlineLevel="0" collapsed="false">
      <c r="A406" s="13" t="n">
        <v>405</v>
      </c>
      <c r="B406" s="11" t="s">
        <v>973</v>
      </c>
      <c r="C406" s="11" t="s">
        <v>363</v>
      </c>
      <c r="D406" s="12" t="s">
        <v>364</v>
      </c>
      <c r="E406" s="13" t="n">
        <v>7</v>
      </c>
      <c r="F406" s="11" t="s">
        <v>203</v>
      </c>
      <c r="G406" s="11" t="s">
        <v>173</v>
      </c>
      <c r="H406" s="13" t="s">
        <v>162</v>
      </c>
      <c r="I406" s="12" t="s">
        <v>1006</v>
      </c>
      <c r="J406" s="13" t="s">
        <v>146</v>
      </c>
      <c r="K406" s="13" t="s">
        <v>175</v>
      </c>
      <c r="L406" s="13" t="n">
        <f aca="false">IF(K406="Cited",1,0)</f>
        <v>1</v>
      </c>
      <c r="M406" s="13" t="n">
        <f aca="false">IF(OR(K406="Cited",K406="Mentioned"),1,0)</f>
        <v>1</v>
      </c>
      <c r="N406" s="11" t="s">
        <v>1012</v>
      </c>
      <c r="O406" s="12" t="s">
        <v>1013</v>
      </c>
      <c r="P406" s="11"/>
      <c r="Q406" s="12" t="s">
        <v>306</v>
      </c>
      <c r="R406" s="13" t="s">
        <v>150</v>
      </c>
    </row>
    <row r="407" customFormat="false" ht="23.25" hidden="false" customHeight="true" outlineLevel="0" collapsed="false">
      <c r="A407" s="13" t="n">
        <v>406</v>
      </c>
      <c r="B407" s="11" t="s">
        <v>973</v>
      </c>
      <c r="C407" s="11" t="s">
        <v>363</v>
      </c>
      <c r="D407" s="12" t="s">
        <v>364</v>
      </c>
      <c r="E407" s="13" t="n">
        <v>8</v>
      </c>
      <c r="F407" s="11" t="s">
        <v>203</v>
      </c>
      <c r="G407" s="11" t="s">
        <v>132</v>
      </c>
      <c r="H407" s="13" t="s">
        <v>133</v>
      </c>
      <c r="I407" s="12" t="s">
        <v>421</v>
      </c>
      <c r="J407" s="13" t="s">
        <v>135</v>
      </c>
      <c r="K407" s="13" t="s">
        <v>136</v>
      </c>
      <c r="L407" s="13" t="n">
        <f aca="false">IF(K407="Cited",1,0)</f>
        <v>0</v>
      </c>
      <c r="M407" s="13" t="n">
        <f aca="false">IF(OR(K407="Cited",K407="Mentioned"),1,0)</f>
        <v>0</v>
      </c>
      <c r="N407" s="11" t="s">
        <v>422</v>
      </c>
      <c r="O407" s="12" t="s">
        <v>423</v>
      </c>
      <c r="P407" s="11"/>
      <c r="Q407" s="12" t="s">
        <v>139</v>
      </c>
      <c r="R407" s="13" t="s">
        <v>150</v>
      </c>
    </row>
    <row r="408" customFormat="false" ht="23.25" hidden="false" customHeight="true" outlineLevel="0" collapsed="false">
      <c r="A408" s="13" t="n">
        <v>407</v>
      </c>
      <c r="B408" s="11" t="s">
        <v>973</v>
      </c>
      <c r="C408" s="11" t="s">
        <v>363</v>
      </c>
      <c r="D408" s="12" t="s">
        <v>364</v>
      </c>
      <c r="E408" s="13" t="n">
        <v>8</v>
      </c>
      <c r="F408" s="11" t="s">
        <v>203</v>
      </c>
      <c r="G408" s="11" t="s">
        <v>132</v>
      </c>
      <c r="H408" s="13" t="s">
        <v>133</v>
      </c>
      <c r="I408" s="12" t="s">
        <v>421</v>
      </c>
      <c r="J408" s="13" t="s">
        <v>141</v>
      </c>
      <c r="K408" s="13" t="s">
        <v>136</v>
      </c>
      <c r="L408" s="13" t="n">
        <f aca="false">IF(K408="Cited",1,0)</f>
        <v>0</v>
      </c>
      <c r="M408" s="13" t="n">
        <f aca="false">IF(OR(K408="Cited",K408="Mentioned"),1,0)</f>
        <v>0</v>
      </c>
      <c r="N408" s="11" t="s">
        <v>424</v>
      </c>
      <c r="O408" s="12" t="s">
        <v>425</v>
      </c>
      <c r="P408" s="11" t="s">
        <v>426</v>
      </c>
      <c r="Q408" s="12" t="s">
        <v>145</v>
      </c>
      <c r="R408" s="13" t="s">
        <v>140</v>
      </c>
    </row>
    <row r="409" customFormat="false" ht="23.25" hidden="false" customHeight="true" outlineLevel="0" collapsed="false">
      <c r="A409" s="13" t="n">
        <v>408</v>
      </c>
      <c r="B409" s="11" t="s">
        <v>973</v>
      </c>
      <c r="C409" s="11" t="s">
        <v>363</v>
      </c>
      <c r="D409" s="12" t="s">
        <v>364</v>
      </c>
      <c r="E409" s="13" t="n">
        <v>8</v>
      </c>
      <c r="F409" s="11" t="s">
        <v>203</v>
      </c>
      <c r="G409" s="11" t="s">
        <v>132</v>
      </c>
      <c r="H409" s="13" t="s">
        <v>133</v>
      </c>
      <c r="I409" s="12" t="s">
        <v>421</v>
      </c>
      <c r="J409" s="13" t="s">
        <v>146</v>
      </c>
      <c r="K409" s="13" t="s">
        <v>136</v>
      </c>
      <c r="L409" s="13" t="n">
        <f aca="false">IF(K409="Cited",1,0)</f>
        <v>0</v>
      </c>
      <c r="M409" s="13" t="n">
        <f aca="false">IF(OR(K409="Cited",K409="Mentioned"),1,0)</f>
        <v>0</v>
      </c>
      <c r="N409" s="11" t="s">
        <v>427</v>
      </c>
      <c r="O409" s="12" t="s">
        <v>428</v>
      </c>
      <c r="P409" s="11"/>
      <c r="Q409" s="12" t="s">
        <v>306</v>
      </c>
      <c r="R409" s="13" t="s">
        <v>150</v>
      </c>
    </row>
    <row r="410" customFormat="false" ht="23.25" hidden="false" customHeight="true" outlineLevel="0" collapsed="false">
      <c r="A410" s="13" t="n">
        <v>409</v>
      </c>
      <c r="B410" s="11" t="s">
        <v>1014</v>
      </c>
      <c r="C410" s="11" t="s">
        <v>363</v>
      </c>
      <c r="D410" s="12" t="s">
        <v>364</v>
      </c>
      <c r="E410" s="13" t="n">
        <v>1</v>
      </c>
      <c r="F410" s="11" t="s">
        <v>131</v>
      </c>
      <c r="G410" s="11" t="s">
        <v>132</v>
      </c>
      <c r="H410" s="13" t="s">
        <v>133</v>
      </c>
      <c r="I410" s="12" t="s">
        <v>365</v>
      </c>
      <c r="J410" s="13" t="s">
        <v>135</v>
      </c>
      <c r="K410" s="13" t="s">
        <v>136</v>
      </c>
      <c r="L410" s="13" t="n">
        <f aca="false">IF(K410="Cited",1,0)</f>
        <v>0</v>
      </c>
      <c r="M410" s="13" t="n">
        <f aca="false">IF(OR(K410="Cited",K410="Mentioned"),1,0)</f>
        <v>0</v>
      </c>
      <c r="N410" s="11" t="s">
        <v>366</v>
      </c>
      <c r="O410" s="12" t="s">
        <v>367</v>
      </c>
      <c r="P410" s="11"/>
      <c r="Q410" s="12" t="s">
        <v>139</v>
      </c>
      <c r="R410" s="13" t="s">
        <v>150</v>
      </c>
    </row>
    <row r="411" customFormat="false" ht="23.25" hidden="false" customHeight="true" outlineLevel="0" collapsed="false">
      <c r="A411" s="13" t="n">
        <v>410</v>
      </c>
      <c r="B411" s="11" t="s">
        <v>1014</v>
      </c>
      <c r="C411" s="11" t="s">
        <v>363</v>
      </c>
      <c r="D411" s="12" t="s">
        <v>364</v>
      </c>
      <c r="E411" s="13" t="n">
        <v>1</v>
      </c>
      <c r="F411" s="11" t="s">
        <v>131</v>
      </c>
      <c r="G411" s="11" t="s">
        <v>132</v>
      </c>
      <c r="H411" s="13" t="s">
        <v>133</v>
      </c>
      <c r="I411" s="12" t="s">
        <v>365</v>
      </c>
      <c r="J411" s="13" t="s">
        <v>141</v>
      </c>
      <c r="K411" s="13" t="s">
        <v>136</v>
      </c>
      <c r="L411" s="13" t="n">
        <f aca="false">IF(K411="Cited",1,0)</f>
        <v>0</v>
      </c>
      <c r="M411" s="13" t="n">
        <f aca="false">IF(OR(K411="Cited",K411="Mentioned"),1,0)</f>
        <v>0</v>
      </c>
      <c r="N411" s="11" t="s">
        <v>368</v>
      </c>
      <c r="O411" s="12" t="s">
        <v>369</v>
      </c>
      <c r="P411" s="11" t="s">
        <v>370</v>
      </c>
      <c r="Q411" s="12" t="s">
        <v>145</v>
      </c>
      <c r="R411" s="13" t="s">
        <v>140</v>
      </c>
    </row>
    <row r="412" customFormat="false" ht="23.25" hidden="false" customHeight="true" outlineLevel="0" collapsed="false">
      <c r="A412" s="13" t="n">
        <v>411</v>
      </c>
      <c r="B412" s="11" t="s">
        <v>1014</v>
      </c>
      <c r="C412" s="11" t="s">
        <v>363</v>
      </c>
      <c r="D412" s="12" t="s">
        <v>364</v>
      </c>
      <c r="E412" s="13" t="n">
        <v>1</v>
      </c>
      <c r="F412" s="11" t="s">
        <v>131</v>
      </c>
      <c r="G412" s="11" t="s">
        <v>132</v>
      </c>
      <c r="H412" s="13" t="s">
        <v>133</v>
      </c>
      <c r="I412" s="12" t="s">
        <v>365</v>
      </c>
      <c r="J412" s="13" t="s">
        <v>146</v>
      </c>
      <c r="K412" s="13" t="s">
        <v>136</v>
      </c>
      <c r="L412" s="13" t="n">
        <f aca="false">IF(K412="Cited",1,0)</f>
        <v>0</v>
      </c>
      <c r="M412" s="13" t="n">
        <f aca="false">IF(OR(K412="Cited",K412="Mentioned"),1,0)</f>
        <v>0</v>
      </c>
      <c r="N412" s="11" t="s">
        <v>371</v>
      </c>
      <c r="O412" s="12" t="s">
        <v>372</v>
      </c>
      <c r="P412" s="11"/>
      <c r="Q412" s="12" t="s">
        <v>306</v>
      </c>
      <c r="R412" s="13" t="s">
        <v>150</v>
      </c>
    </row>
    <row r="413" customFormat="false" ht="23.25" hidden="false" customHeight="true" outlineLevel="0" collapsed="false">
      <c r="A413" s="13" t="n">
        <v>412</v>
      </c>
      <c r="B413" s="11" t="s">
        <v>1014</v>
      </c>
      <c r="C413" s="11" t="s">
        <v>363</v>
      </c>
      <c r="D413" s="12" t="s">
        <v>364</v>
      </c>
      <c r="E413" s="13" t="n">
        <v>2</v>
      </c>
      <c r="F413" s="11" t="s">
        <v>131</v>
      </c>
      <c r="G413" s="11" t="s">
        <v>132</v>
      </c>
      <c r="H413" s="13" t="s">
        <v>133</v>
      </c>
      <c r="I413" s="12" t="s">
        <v>373</v>
      </c>
      <c r="J413" s="13" t="s">
        <v>135</v>
      </c>
      <c r="K413" s="13" t="s">
        <v>136</v>
      </c>
      <c r="L413" s="13" t="n">
        <f aca="false">IF(K413="Cited",1,0)</f>
        <v>0</v>
      </c>
      <c r="M413" s="13" t="n">
        <f aca="false">IF(OR(K413="Cited",K413="Mentioned"),1,0)</f>
        <v>0</v>
      </c>
      <c r="N413" s="11" t="s">
        <v>374</v>
      </c>
      <c r="O413" s="12" t="s">
        <v>375</v>
      </c>
      <c r="P413" s="11"/>
      <c r="Q413" s="12" t="s">
        <v>139</v>
      </c>
      <c r="R413" s="13" t="s">
        <v>150</v>
      </c>
    </row>
    <row r="414" customFormat="false" ht="23.25" hidden="false" customHeight="true" outlineLevel="0" collapsed="false">
      <c r="A414" s="13" t="n">
        <v>413</v>
      </c>
      <c r="B414" s="11" t="s">
        <v>1014</v>
      </c>
      <c r="C414" s="11" t="s">
        <v>363</v>
      </c>
      <c r="D414" s="12" t="s">
        <v>364</v>
      </c>
      <c r="E414" s="13" t="n">
        <v>2</v>
      </c>
      <c r="F414" s="11" t="s">
        <v>131</v>
      </c>
      <c r="G414" s="11" t="s">
        <v>132</v>
      </c>
      <c r="H414" s="13" t="s">
        <v>133</v>
      </c>
      <c r="I414" s="12" t="s">
        <v>373</v>
      </c>
      <c r="J414" s="13" t="s">
        <v>141</v>
      </c>
      <c r="K414" s="13" t="s">
        <v>136</v>
      </c>
      <c r="L414" s="13" t="n">
        <f aca="false">IF(K414="Cited",1,0)</f>
        <v>0</v>
      </c>
      <c r="M414" s="13" t="n">
        <f aca="false">IF(OR(K414="Cited",K414="Mentioned"),1,0)</f>
        <v>0</v>
      </c>
      <c r="N414" s="11" t="s">
        <v>376</v>
      </c>
      <c r="O414" s="12" t="s">
        <v>377</v>
      </c>
      <c r="P414" s="11" t="s">
        <v>378</v>
      </c>
      <c r="Q414" s="12" t="s">
        <v>145</v>
      </c>
      <c r="R414" s="13" t="s">
        <v>140</v>
      </c>
    </row>
    <row r="415" customFormat="false" ht="23.25" hidden="false" customHeight="true" outlineLevel="0" collapsed="false">
      <c r="A415" s="13" t="n">
        <v>414</v>
      </c>
      <c r="B415" s="11" t="s">
        <v>1014</v>
      </c>
      <c r="C415" s="11" t="s">
        <v>363</v>
      </c>
      <c r="D415" s="12" t="s">
        <v>364</v>
      </c>
      <c r="E415" s="13" t="n">
        <v>2</v>
      </c>
      <c r="F415" s="11" t="s">
        <v>131</v>
      </c>
      <c r="G415" s="11" t="s">
        <v>132</v>
      </c>
      <c r="H415" s="13" t="s">
        <v>133</v>
      </c>
      <c r="I415" s="12" t="s">
        <v>373</v>
      </c>
      <c r="J415" s="13" t="s">
        <v>146</v>
      </c>
      <c r="K415" s="13" t="s">
        <v>136</v>
      </c>
      <c r="L415" s="13" t="n">
        <f aca="false">IF(K415="Cited",1,0)</f>
        <v>0</v>
      </c>
      <c r="M415" s="13" t="n">
        <f aca="false">IF(OR(K415="Cited",K415="Mentioned"),1,0)</f>
        <v>0</v>
      </c>
      <c r="N415" s="11" t="s">
        <v>379</v>
      </c>
      <c r="O415" s="12" t="s">
        <v>380</v>
      </c>
      <c r="P415" s="11"/>
      <c r="Q415" s="12" t="s">
        <v>306</v>
      </c>
      <c r="R415" s="13" t="s">
        <v>150</v>
      </c>
    </row>
    <row r="416" customFormat="false" ht="23.25" hidden="false" customHeight="true" outlineLevel="0" collapsed="false">
      <c r="A416" s="13" t="n">
        <v>415</v>
      </c>
      <c r="B416" s="11" t="s">
        <v>1014</v>
      </c>
      <c r="C416" s="11" t="s">
        <v>363</v>
      </c>
      <c r="D416" s="12" t="s">
        <v>364</v>
      </c>
      <c r="E416" s="13" t="n">
        <v>3</v>
      </c>
      <c r="F416" s="11" t="s">
        <v>160</v>
      </c>
      <c r="G416" s="11" t="s">
        <v>161</v>
      </c>
      <c r="H416" s="13" t="s">
        <v>162</v>
      </c>
      <c r="I416" s="12" t="s">
        <v>1015</v>
      </c>
      <c r="J416" s="13" t="s">
        <v>135</v>
      </c>
      <c r="K416" s="13" t="s">
        <v>175</v>
      </c>
      <c r="L416" s="13" t="n">
        <f aca="false">IF(K416="Cited",1,0)</f>
        <v>1</v>
      </c>
      <c r="M416" s="13" t="n">
        <f aca="false">IF(OR(K416="Cited",K416="Mentioned"),1,0)</f>
        <v>1</v>
      </c>
      <c r="N416" s="11" t="s">
        <v>1016</v>
      </c>
      <c r="O416" s="12" t="s">
        <v>1017</v>
      </c>
      <c r="P416" s="11"/>
      <c r="Q416" s="12" t="s">
        <v>139</v>
      </c>
      <c r="R416" s="13" t="s">
        <v>150</v>
      </c>
    </row>
    <row r="417" customFormat="false" ht="23.25" hidden="false" customHeight="true" outlineLevel="0" collapsed="false">
      <c r="A417" s="13" t="n">
        <v>416</v>
      </c>
      <c r="B417" s="11" t="s">
        <v>1014</v>
      </c>
      <c r="C417" s="11" t="s">
        <v>363</v>
      </c>
      <c r="D417" s="12" t="s">
        <v>364</v>
      </c>
      <c r="E417" s="13" t="n">
        <v>3</v>
      </c>
      <c r="F417" s="11" t="s">
        <v>160</v>
      </c>
      <c r="G417" s="11" t="s">
        <v>161</v>
      </c>
      <c r="H417" s="13" t="s">
        <v>162</v>
      </c>
      <c r="I417" s="12" t="s">
        <v>1015</v>
      </c>
      <c r="J417" s="13" t="s">
        <v>141</v>
      </c>
      <c r="K417" s="13" t="s">
        <v>136</v>
      </c>
      <c r="L417" s="13" t="n">
        <f aca="false">IF(K417="Cited",1,0)</f>
        <v>0</v>
      </c>
      <c r="M417" s="13" t="n">
        <f aca="false">IF(OR(K417="Cited",K417="Mentioned"),1,0)</f>
        <v>0</v>
      </c>
      <c r="N417" s="11" t="s">
        <v>1018</v>
      </c>
      <c r="O417" s="12" t="s">
        <v>1019</v>
      </c>
      <c r="P417" s="11" t="s">
        <v>1020</v>
      </c>
      <c r="Q417" s="12" t="s">
        <v>145</v>
      </c>
      <c r="R417" s="13" t="s">
        <v>140</v>
      </c>
    </row>
    <row r="418" customFormat="false" ht="23.25" hidden="false" customHeight="true" outlineLevel="0" collapsed="false">
      <c r="A418" s="13" t="n">
        <v>417</v>
      </c>
      <c r="B418" s="11" t="s">
        <v>1014</v>
      </c>
      <c r="C418" s="11" t="s">
        <v>363</v>
      </c>
      <c r="D418" s="12" t="s">
        <v>364</v>
      </c>
      <c r="E418" s="13" t="n">
        <v>3</v>
      </c>
      <c r="F418" s="11" t="s">
        <v>160</v>
      </c>
      <c r="G418" s="11" t="s">
        <v>161</v>
      </c>
      <c r="H418" s="13" t="s">
        <v>162</v>
      </c>
      <c r="I418" s="12" t="s">
        <v>1015</v>
      </c>
      <c r="J418" s="13" t="s">
        <v>146</v>
      </c>
      <c r="K418" s="13" t="s">
        <v>164</v>
      </c>
      <c r="L418" s="13" t="n">
        <f aca="false">IF(K418="Cited",1,0)</f>
        <v>0</v>
      </c>
      <c r="M418" s="13" t="n">
        <f aca="false">IF(OR(K418="Cited",K418="Mentioned"),1,0)</f>
        <v>1</v>
      </c>
      <c r="N418" s="11" t="s">
        <v>1021</v>
      </c>
      <c r="O418" s="12" t="s">
        <v>1022</v>
      </c>
      <c r="P418" s="11"/>
      <c r="Q418" s="12" t="s">
        <v>306</v>
      </c>
      <c r="R418" s="13" t="s">
        <v>150</v>
      </c>
    </row>
    <row r="419" customFormat="false" ht="23.25" hidden="false" customHeight="true" outlineLevel="0" collapsed="false">
      <c r="A419" s="13" t="n">
        <v>418</v>
      </c>
      <c r="B419" s="11" t="s">
        <v>1014</v>
      </c>
      <c r="C419" s="11" t="s">
        <v>363</v>
      </c>
      <c r="D419" s="12" t="s">
        <v>364</v>
      </c>
      <c r="E419" s="13" t="n">
        <v>4</v>
      </c>
      <c r="F419" s="11" t="s">
        <v>160</v>
      </c>
      <c r="G419" s="11" t="s">
        <v>173</v>
      </c>
      <c r="H419" s="13" t="s">
        <v>162</v>
      </c>
      <c r="I419" s="12" t="s">
        <v>1023</v>
      </c>
      <c r="J419" s="13" t="s">
        <v>135</v>
      </c>
      <c r="K419" s="13" t="s">
        <v>175</v>
      </c>
      <c r="L419" s="13" t="n">
        <f aca="false">IF(K419="Cited",1,0)</f>
        <v>1</v>
      </c>
      <c r="M419" s="13" t="n">
        <f aca="false">IF(OR(K419="Cited",K419="Mentioned"),1,0)</f>
        <v>1</v>
      </c>
      <c r="N419" s="11" t="s">
        <v>1024</v>
      </c>
      <c r="O419" s="12" t="s">
        <v>1025</v>
      </c>
      <c r="P419" s="11"/>
      <c r="Q419" s="12" t="s">
        <v>139</v>
      </c>
      <c r="R419" s="13" t="s">
        <v>150</v>
      </c>
    </row>
    <row r="420" customFormat="false" ht="23.25" hidden="false" customHeight="true" outlineLevel="0" collapsed="false">
      <c r="A420" s="13" t="n">
        <v>419</v>
      </c>
      <c r="B420" s="11" t="s">
        <v>1014</v>
      </c>
      <c r="C420" s="11" t="s">
        <v>363</v>
      </c>
      <c r="D420" s="12" t="s">
        <v>364</v>
      </c>
      <c r="E420" s="13" t="n">
        <v>4</v>
      </c>
      <c r="F420" s="11" t="s">
        <v>160</v>
      </c>
      <c r="G420" s="11" t="s">
        <v>173</v>
      </c>
      <c r="H420" s="13" t="s">
        <v>162</v>
      </c>
      <c r="I420" s="12" t="s">
        <v>1023</v>
      </c>
      <c r="J420" s="13" t="s">
        <v>141</v>
      </c>
      <c r="K420" s="13" t="s">
        <v>175</v>
      </c>
      <c r="L420" s="13" t="n">
        <f aca="false">IF(K420="Cited",1,0)</f>
        <v>1</v>
      </c>
      <c r="M420" s="13" t="n">
        <f aca="false">IF(OR(K420="Cited",K420="Mentioned"),1,0)</f>
        <v>1</v>
      </c>
      <c r="N420" s="11" t="s">
        <v>1026</v>
      </c>
      <c r="O420" s="12" t="s">
        <v>1027</v>
      </c>
      <c r="P420" s="11" t="s">
        <v>1028</v>
      </c>
      <c r="Q420" s="12" t="s">
        <v>145</v>
      </c>
      <c r="R420" s="13" t="s">
        <v>140</v>
      </c>
    </row>
    <row r="421" customFormat="false" ht="23.25" hidden="false" customHeight="true" outlineLevel="0" collapsed="false">
      <c r="A421" s="13" t="n">
        <v>420</v>
      </c>
      <c r="B421" s="11" t="s">
        <v>1014</v>
      </c>
      <c r="C421" s="11" t="s">
        <v>363</v>
      </c>
      <c r="D421" s="12" t="s">
        <v>364</v>
      </c>
      <c r="E421" s="13" t="n">
        <v>4</v>
      </c>
      <c r="F421" s="11" t="s">
        <v>160</v>
      </c>
      <c r="G421" s="11" t="s">
        <v>173</v>
      </c>
      <c r="H421" s="13" t="s">
        <v>162</v>
      </c>
      <c r="I421" s="12" t="s">
        <v>1023</v>
      </c>
      <c r="J421" s="13" t="s">
        <v>146</v>
      </c>
      <c r="K421" s="13" t="s">
        <v>175</v>
      </c>
      <c r="L421" s="13" t="n">
        <f aca="false">IF(K421="Cited",1,0)</f>
        <v>1</v>
      </c>
      <c r="M421" s="13" t="n">
        <f aca="false">IF(OR(K421="Cited",K421="Mentioned"),1,0)</f>
        <v>1</v>
      </c>
      <c r="N421" s="11" t="s">
        <v>1029</v>
      </c>
      <c r="O421" s="12" t="s">
        <v>1030</v>
      </c>
      <c r="P421" s="11"/>
      <c r="Q421" s="12" t="s">
        <v>306</v>
      </c>
      <c r="R421" s="13" t="s">
        <v>150</v>
      </c>
    </row>
    <row r="422" customFormat="false" ht="23.25" hidden="false" customHeight="true" outlineLevel="0" collapsed="false">
      <c r="A422" s="13" t="n">
        <v>421</v>
      </c>
      <c r="B422" s="11" t="s">
        <v>1014</v>
      </c>
      <c r="C422" s="11" t="s">
        <v>363</v>
      </c>
      <c r="D422" s="12" t="s">
        <v>364</v>
      </c>
      <c r="E422" s="13" t="n">
        <v>5</v>
      </c>
      <c r="F422" s="11" t="s">
        <v>184</v>
      </c>
      <c r="G422" s="11" t="s">
        <v>173</v>
      </c>
      <c r="H422" s="13" t="s">
        <v>162</v>
      </c>
      <c r="I422" s="12" t="s">
        <v>1031</v>
      </c>
      <c r="J422" s="13" t="s">
        <v>135</v>
      </c>
      <c r="K422" s="13" t="s">
        <v>175</v>
      </c>
      <c r="L422" s="13" t="n">
        <f aca="false">IF(K422="Cited",1,0)</f>
        <v>1</v>
      </c>
      <c r="M422" s="13" t="n">
        <f aca="false">IF(OR(K422="Cited",K422="Mentioned"),1,0)</f>
        <v>1</v>
      </c>
      <c r="N422" s="11" t="s">
        <v>1032</v>
      </c>
      <c r="O422" s="12" t="s">
        <v>1033</v>
      </c>
      <c r="P422" s="11"/>
      <c r="Q422" s="12" t="s">
        <v>139</v>
      </c>
      <c r="R422" s="13" t="s">
        <v>150</v>
      </c>
    </row>
    <row r="423" customFormat="false" ht="23.25" hidden="false" customHeight="true" outlineLevel="0" collapsed="false">
      <c r="A423" s="13" t="n">
        <v>422</v>
      </c>
      <c r="B423" s="11" t="s">
        <v>1014</v>
      </c>
      <c r="C423" s="11" t="s">
        <v>363</v>
      </c>
      <c r="D423" s="12" t="s">
        <v>364</v>
      </c>
      <c r="E423" s="13" t="n">
        <v>5</v>
      </c>
      <c r="F423" s="11" t="s">
        <v>184</v>
      </c>
      <c r="G423" s="11" t="s">
        <v>173</v>
      </c>
      <c r="H423" s="13" t="s">
        <v>162</v>
      </c>
      <c r="I423" s="12" t="s">
        <v>1031</v>
      </c>
      <c r="J423" s="13" t="s">
        <v>141</v>
      </c>
      <c r="K423" s="13" t="s">
        <v>175</v>
      </c>
      <c r="L423" s="13" t="n">
        <f aca="false">IF(K423="Cited",1,0)</f>
        <v>1</v>
      </c>
      <c r="M423" s="13" t="n">
        <f aca="false">IF(OR(K423="Cited",K423="Mentioned"),1,0)</f>
        <v>1</v>
      </c>
      <c r="N423" s="11" t="s">
        <v>1034</v>
      </c>
      <c r="O423" s="12" t="s">
        <v>1035</v>
      </c>
      <c r="P423" s="11" t="s">
        <v>1036</v>
      </c>
      <c r="Q423" s="12" t="s">
        <v>145</v>
      </c>
      <c r="R423" s="13" t="s">
        <v>140</v>
      </c>
    </row>
    <row r="424" customFormat="false" ht="23.25" hidden="false" customHeight="true" outlineLevel="0" collapsed="false">
      <c r="A424" s="13" t="n">
        <v>423</v>
      </c>
      <c r="B424" s="11" t="s">
        <v>1014</v>
      </c>
      <c r="C424" s="11" t="s">
        <v>363</v>
      </c>
      <c r="D424" s="12" t="s">
        <v>364</v>
      </c>
      <c r="E424" s="13" t="n">
        <v>5</v>
      </c>
      <c r="F424" s="11" t="s">
        <v>184</v>
      </c>
      <c r="G424" s="11" t="s">
        <v>173</v>
      </c>
      <c r="H424" s="13" t="s">
        <v>162</v>
      </c>
      <c r="I424" s="12" t="s">
        <v>1031</v>
      </c>
      <c r="J424" s="13" t="s">
        <v>146</v>
      </c>
      <c r="K424" s="13" t="s">
        <v>175</v>
      </c>
      <c r="L424" s="13" t="n">
        <f aca="false">IF(K424="Cited",1,0)</f>
        <v>1</v>
      </c>
      <c r="M424" s="13" t="n">
        <f aca="false">IF(OR(K424="Cited",K424="Mentioned"),1,0)</f>
        <v>1</v>
      </c>
      <c r="N424" s="11" t="s">
        <v>1037</v>
      </c>
      <c r="O424" s="12" t="s">
        <v>1038</v>
      </c>
      <c r="P424" s="11"/>
      <c r="Q424" s="12" t="s">
        <v>306</v>
      </c>
      <c r="R424" s="13" t="s">
        <v>150</v>
      </c>
    </row>
    <row r="425" customFormat="false" ht="23.25" hidden="false" customHeight="true" outlineLevel="0" collapsed="false">
      <c r="A425" s="13" t="n">
        <v>424</v>
      </c>
      <c r="B425" s="11" t="s">
        <v>1014</v>
      </c>
      <c r="C425" s="11" t="s">
        <v>363</v>
      </c>
      <c r="D425" s="12" t="s">
        <v>364</v>
      </c>
      <c r="E425" s="13" t="n">
        <v>6</v>
      </c>
      <c r="F425" s="11" t="s">
        <v>184</v>
      </c>
      <c r="G425" s="11" t="s">
        <v>173</v>
      </c>
      <c r="H425" s="13" t="s">
        <v>162</v>
      </c>
      <c r="I425" s="12" t="s">
        <v>1039</v>
      </c>
      <c r="J425" s="13" t="s">
        <v>135</v>
      </c>
      <c r="K425" s="13" t="s">
        <v>175</v>
      </c>
      <c r="L425" s="13" t="n">
        <f aca="false">IF(K425="Cited",1,0)</f>
        <v>1</v>
      </c>
      <c r="M425" s="13" t="n">
        <f aca="false">IF(OR(K425="Cited",K425="Mentioned"),1,0)</f>
        <v>1</v>
      </c>
      <c r="N425" s="11" t="s">
        <v>1040</v>
      </c>
      <c r="O425" s="12" t="s">
        <v>1041</v>
      </c>
      <c r="P425" s="11"/>
      <c r="Q425" s="12" t="s">
        <v>139</v>
      </c>
      <c r="R425" s="13" t="s">
        <v>150</v>
      </c>
    </row>
    <row r="426" customFormat="false" ht="23.25" hidden="false" customHeight="true" outlineLevel="0" collapsed="false">
      <c r="A426" s="13" t="n">
        <v>425</v>
      </c>
      <c r="B426" s="11" t="s">
        <v>1014</v>
      </c>
      <c r="C426" s="11" t="s">
        <v>363</v>
      </c>
      <c r="D426" s="12" t="s">
        <v>364</v>
      </c>
      <c r="E426" s="13" t="n">
        <v>6</v>
      </c>
      <c r="F426" s="11" t="s">
        <v>184</v>
      </c>
      <c r="G426" s="11" t="s">
        <v>173</v>
      </c>
      <c r="H426" s="13" t="s">
        <v>162</v>
      </c>
      <c r="I426" s="12" t="s">
        <v>1039</v>
      </c>
      <c r="J426" s="13" t="s">
        <v>141</v>
      </c>
      <c r="K426" s="13" t="s">
        <v>175</v>
      </c>
      <c r="L426" s="13" t="n">
        <f aca="false">IF(K426="Cited",1,0)</f>
        <v>1</v>
      </c>
      <c r="M426" s="13" t="n">
        <f aca="false">IF(OR(K426="Cited",K426="Mentioned"),1,0)</f>
        <v>1</v>
      </c>
      <c r="N426" s="11" t="s">
        <v>1042</v>
      </c>
      <c r="O426" s="12" t="s">
        <v>1043</v>
      </c>
      <c r="P426" s="11" t="s">
        <v>1044</v>
      </c>
      <c r="Q426" s="12" t="s">
        <v>145</v>
      </c>
      <c r="R426" s="13" t="s">
        <v>140</v>
      </c>
    </row>
    <row r="427" customFormat="false" ht="23.25" hidden="false" customHeight="true" outlineLevel="0" collapsed="false">
      <c r="A427" s="13" t="n">
        <v>426</v>
      </c>
      <c r="B427" s="11" t="s">
        <v>1014</v>
      </c>
      <c r="C427" s="11" t="s">
        <v>363</v>
      </c>
      <c r="D427" s="12" t="s">
        <v>364</v>
      </c>
      <c r="E427" s="13" t="n">
        <v>6</v>
      </c>
      <c r="F427" s="11" t="s">
        <v>184</v>
      </c>
      <c r="G427" s="11" t="s">
        <v>173</v>
      </c>
      <c r="H427" s="13" t="s">
        <v>162</v>
      </c>
      <c r="I427" s="12" t="s">
        <v>1039</v>
      </c>
      <c r="J427" s="13" t="s">
        <v>146</v>
      </c>
      <c r="K427" s="13" t="s">
        <v>175</v>
      </c>
      <c r="L427" s="13" t="n">
        <f aca="false">IF(K427="Cited",1,0)</f>
        <v>1</v>
      </c>
      <c r="M427" s="13" t="n">
        <f aca="false">IF(OR(K427="Cited",K427="Mentioned"),1,0)</f>
        <v>1</v>
      </c>
      <c r="N427" s="11" t="s">
        <v>1045</v>
      </c>
      <c r="O427" s="12" t="s">
        <v>1046</v>
      </c>
      <c r="P427" s="11"/>
      <c r="Q427" s="12" t="s">
        <v>306</v>
      </c>
      <c r="R427" s="13" t="s">
        <v>150</v>
      </c>
    </row>
    <row r="428" customFormat="false" ht="23.25" hidden="false" customHeight="true" outlineLevel="0" collapsed="false">
      <c r="A428" s="13" t="n">
        <v>427</v>
      </c>
      <c r="B428" s="11" t="s">
        <v>1014</v>
      </c>
      <c r="C428" s="11" t="s">
        <v>363</v>
      </c>
      <c r="D428" s="12" t="s">
        <v>364</v>
      </c>
      <c r="E428" s="13" t="n">
        <v>7</v>
      </c>
      <c r="F428" s="11" t="s">
        <v>203</v>
      </c>
      <c r="G428" s="11" t="s">
        <v>173</v>
      </c>
      <c r="H428" s="13" t="s">
        <v>162</v>
      </c>
      <c r="I428" s="12" t="s">
        <v>1047</v>
      </c>
      <c r="J428" s="13" t="s">
        <v>135</v>
      </c>
      <c r="K428" s="13" t="s">
        <v>175</v>
      </c>
      <c r="L428" s="13" t="n">
        <f aca="false">IF(K428="Cited",1,0)</f>
        <v>1</v>
      </c>
      <c r="M428" s="13" t="n">
        <f aca="false">IF(OR(K428="Cited",K428="Mentioned"),1,0)</f>
        <v>1</v>
      </c>
      <c r="N428" s="11" t="s">
        <v>1048</v>
      </c>
      <c r="O428" s="12" t="s">
        <v>1049</v>
      </c>
      <c r="P428" s="11"/>
      <c r="Q428" s="12" t="s">
        <v>139</v>
      </c>
      <c r="R428" s="13" t="s">
        <v>150</v>
      </c>
    </row>
    <row r="429" customFormat="false" ht="23.25" hidden="false" customHeight="true" outlineLevel="0" collapsed="false">
      <c r="A429" s="13" t="n">
        <v>428</v>
      </c>
      <c r="B429" s="11" t="s">
        <v>1014</v>
      </c>
      <c r="C429" s="11" t="s">
        <v>363</v>
      </c>
      <c r="D429" s="12" t="s">
        <v>364</v>
      </c>
      <c r="E429" s="13" t="n">
        <v>7</v>
      </c>
      <c r="F429" s="11" t="s">
        <v>203</v>
      </c>
      <c r="G429" s="11" t="s">
        <v>173</v>
      </c>
      <c r="H429" s="13" t="s">
        <v>162</v>
      </c>
      <c r="I429" s="12" t="s">
        <v>1047</v>
      </c>
      <c r="J429" s="13" t="s">
        <v>141</v>
      </c>
      <c r="K429" s="13" t="s">
        <v>175</v>
      </c>
      <c r="L429" s="13" t="n">
        <f aca="false">IF(K429="Cited",1,0)</f>
        <v>1</v>
      </c>
      <c r="M429" s="13" t="n">
        <f aca="false">IF(OR(K429="Cited",K429="Mentioned"),1,0)</f>
        <v>1</v>
      </c>
      <c r="N429" s="11" t="s">
        <v>1050</v>
      </c>
      <c r="O429" s="12" t="s">
        <v>1051</v>
      </c>
      <c r="P429" s="11" t="s">
        <v>1052</v>
      </c>
      <c r="Q429" s="12" t="s">
        <v>145</v>
      </c>
      <c r="R429" s="13" t="s">
        <v>140</v>
      </c>
    </row>
    <row r="430" customFormat="false" ht="23.25" hidden="false" customHeight="true" outlineLevel="0" collapsed="false">
      <c r="A430" s="13" t="n">
        <v>429</v>
      </c>
      <c r="B430" s="11" t="s">
        <v>1014</v>
      </c>
      <c r="C430" s="11" t="s">
        <v>363</v>
      </c>
      <c r="D430" s="12" t="s">
        <v>364</v>
      </c>
      <c r="E430" s="13" t="n">
        <v>7</v>
      </c>
      <c r="F430" s="11" t="s">
        <v>203</v>
      </c>
      <c r="G430" s="11" t="s">
        <v>173</v>
      </c>
      <c r="H430" s="13" t="s">
        <v>162</v>
      </c>
      <c r="I430" s="12" t="s">
        <v>1047</v>
      </c>
      <c r="J430" s="13" t="s">
        <v>146</v>
      </c>
      <c r="K430" s="13" t="s">
        <v>175</v>
      </c>
      <c r="L430" s="13" t="n">
        <f aca="false">IF(K430="Cited",1,0)</f>
        <v>1</v>
      </c>
      <c r="M430" s="13" t="n">
        <f aca="false">IF(OR(K430="Cited",K430="Mentioned"),1,0)</f>
        <v>1</v>
      </c>
      <c r="N430" s="11" t="s">
        <v>1053</v>
      </c>
      <c r="O430" s="12" t="s">
        <v>1054</v>
      </c>
      <c r="P430" s="11"/>
      <c r="Q430" s="12" t="s">
        <v>306</v>
      </c>
      <c r="R430" s="13" t="s">
        <v>150</v>
      </c>
    </row>
    <row r="431" customFormat="false" ht="23.25" hidden="false" customHeight="true" outlineLevel="0" collapsed="false">
      <c r="A431" s="13" t="n">
        <v>430</v>
      </c>
      <c r="B431" s="11" t="s">
        <v>1014</v>
      </c>
      <c r="C431" s="11" t="s">
        <v>363</v>
      </c>
      <c r="D431" s="12" t="s">
        <v>364</v>
      </c>
      <c r="E431" s="13" t="n">
        <v>8</v>
      </c>
      <c r="F431" s="11" t="s">
        <v>203</v>
      </c>
      <c r="G431" s="11" t="s">
        <v>132</v>
      </c>
      <c r="H431" s="13" t="s">
        <v>133</v>
      </c>
      <c r="I431" s="12" t="s">
        <v>421</v>
      </c>
      <c r="J431" s="13" t="s">
        <v>135</v>
      </c>
      <c r="K431" s="13" t="s">
        <v>136</v>
      </c>
      <c r="L431" s="13" t="n">
        <f aca="false">IF(K431="Cited",1,0)</f>
        <v>0</v>
      </c>
      <c r="M431" s="13" t="n">
        <f aca="false">IF(OR(K431="Cited",K431="Mentioned"),1,0)</f>
        <v>0</v>
      </c>
      <c r="N431" s="11" t="s">
        <v>422</v>
      </c>
      <c r="O431" s="12" t="s">
        <v>423</v>
      </c>
      <c r="P431" s="11"/>
      <c r="Q431" s="12" t="s">
        <v>139</v>
      </c>
      <c r="R431" s="13" t="s">
        <v>150</v>
      </c>
    </row>
    <row r="432" customFormat="false" ht="23.25" hidden="false" customHeight="true" outlineLevel="0" collapsed="false">
      <c r="A432" s="13" t="n">
        <v>431</v>
      </c>
      <c r="B432" s="11" t="s">
        <v>1014</v>
      </c>
      <c r="C432" s="11" t="s">
        <v>363</v>
      </c>
      <c r="D432" s="12" t="s">
        <v>364</v>
      </c>
      <c r="E432" s="13" t="n">
        <v>8</v>
      </c>
      <c r="F432" s="11" t="s">
        <v>203</v>
      </c>
      <c r="G432" s="11" t="s">
        <v>132</v>
      </c>
      <c r="H432" s="13" t="s">
        <v>133</v>
      </c>
      <c r="I432" s="12" t="s">
        <v>421</v>
      </c>
      <c r="J432" s="13" t="s">
        <v>141</v>
      </c>
      <c r="K432" s="13" t="s">
        <v>136</v>
      </c>
      <c r="L432" s="13" t="n">
        <f aca="false">IF(K432="Cited",1,0)</f>
        <v>0</v>
      </c>
      <c r="M432" s="13" t="n">
        <f aca="false">IF(OR(K432="Cited",K432="Mentioned"),1,0)</f>
        <v>0</v>
      </c>
      <c r="N432" s="11" t="s">
        <v>424</v>
      </c>
      <c r="O432" s="12" t="s">
        <v>425</v>
      </c>
      <c r="P432" s="11" t="s">
        <v>426</v>
      </c>
      <c r="Q432" s="12" t="s">
        <v>145</v>
      </c>
      <c r="R432" s="13" t="s">
        <v>140</v>
      </c>
    </row>
    <row r="433" customFormat="false" ht="23.25" hidden="false" customHeight="true" outlineLevel="0" collapsed="false">
      <c r="A433" s="13" t="n">
        <v>432</v>
      </c>
      <c r="B433" s="11" t="s">
        <v>1014</v>
      </c>
      <c r="C433" s="11" t="s">
        <v>363</v>
      </c>
      <c r="D433" s="12" t="s">
        <v>364</v>
      </c>
      <c r="E433" s="13" t="n">
        <v>8</v>
      </c>
      <c r="F433" s="11" t="s">
        <v>203</v>
      </c>
      <c r="G433" s="11" t="s">
        <v>132</v>
      </c>
      <c r="H433" s="13" t="s">
        <v>133</v>
      </c>
      <c r="I433" s="12" t="s">
        <v>421</v>
      </c>
      <c r="J433" s="13" t="s">
        <v>146</v>
      </c>
      <c r="K433" s="13" t="s">
        <v>136</v>
      </c>
      <c r="L433" s="13" t="n">
        <f aca="false">IF(K433="Cited",1,0)</f>
        <v>0</v>
      </c>
      <c r="M433" s="13" t="n">
        <f aca="false">IF(OR(K433="Cited",K433="Mentioned"),1,0)</f>
        <v>0</v>
      </c>
      <c r="N433" s="11" t="s">
        <v>427</v>
      </c>
      <c r="O433" s="12" t="s">
        <v>428</v>
      </c>
      <c r="P433" s="11"/>
      <c r="Q433" s="12" t="s">
        <v>306</v>
      </c>
      <c r="R433" s="13" t="s">
        <v>150</v>
      </c>
    </row>
    <row r="434" customFormat="false" ht="23.25" hidden="false" customHeight="true" outlineLevel="0" collapsed="false">
      <c r="A434" s="13" t="n">
        <v>433</v>
      </c>
      <c r="B434" s="11" t="s">
        <v>1055</v>
      </c>
      <c r="C434" s="11" t="s">
        <v>223</v>
      </c>
      <c r="D434" s="12" t="s">
        <v>224</v>
      </c>
      <c r="E434" s="13" t="n">
        <v>1</v>
      </c>
      <c r="F434" s="11" t="s">
        <v>131</v>
      </c>
      <c r="G434" s="11" t="s">
        <v>132</v>
      </c>
      <c r="H434" s="13" t="s">
        <v>133</v>
      </c>
      <c r="I434" s="12" t="s">
        <v>225</v>
      </c>
      <c r="J434" s="13" t="s">
        <v>135</v>
      </c>
      <c r="K434" s="13" t="s">
        <v>136</v>
      </c>
      <c r="L434" s="13" t="n">
        <f aca="false">IF(K434="Cited",1,0)</f>
        <v>0</v>
      </c>
      <c r="M434" s="13" t="n">
        <f aca="false">IF(OR(K434="Cited",K434="Mentioned"),1,0)</f>
        <v>0</v>
      </c>
      <c r="N434" s="11" t="s">
        <v>226</v>
      </c>
      <c r="O434" s="12" t="s">
        <v>227</v>
      </c>
      <c r="P434" s="11"/>
      <c r="Q434" s="12" t="s">
        <v>139</v>
      </c>
      <c r="R434" s="13" t="s">
        <v>150</v>
      </c>
    </row>
    <row r="435" customFormat="false" ht="23.25" hidden="false" customHeight="true" outlineLevel="0" collapsed="false">
      <c r="A435" s="13" t="n">
        <v>434</v>
      </c>
      <c r="B435" s="11" t="s">
        <v>1055</v>
      </c>
      <c r="C435" s="11" t="s">
        <v>223</v>
      </c>
      <c r="D435" s="12" t="s">
        <v>224</v>
      </c>
      <c r="E435" s="13" t="n">
        <v>1</v>
      </c>
      <c r="F435" s="11" t="s">
        <v>131</v>
      </c>
      <c r="G435" s="11" t="s">
        <v>132</v>
      </c>
      <c r="H435" s="13" t="s">
        <v>133</v>
      </c>
      <c r="I435" s="12" t="s">
        <v>225</v>
      </c>
      <c r="J435" s="13" t="s">
        <v>141</v>
      </c>
      <c r="K435" s="13" t="s">
        <v>136</v>
      </c>
      <c r="L435" s="13" t="n">
        <f aca="false">IF(K435="Cited",1,0)</f>
        <v>0</v>
      </c>
      <c r="M435" s="13" t="n">
        <f aca="false">IF(OR(K435="Cited",K435="Mentioned"),1,0)</f>
        <v>0</v>
      </c>
      <c r="N435" s="11" t="s">
        <v>228</v>
      </c>
      <c r="O435" s="12" t="s">
        <v>229</v>
      </c>
      <c r="P435" s="11" t="s">
        <v>230</v>
      </c>
      <c r="Q435" s="12" t="s">
        <v>145</v>
      </c>
      <c r="R435" s="13" t="s">
        <v>140</v>
      </c>
    </row>
    <row r="436" customFormat="false" ht="23.25" hidden="false" customHeight="true" outlineLevel="0" collapsed="false">
      <c r="A436" s="13" t="n">
        <v>435</v>
      </c>
      <c r="B436" s="11" t="s">
        <v>1055</v>
      </c>
      <c r="C436" s="11" t="s">
        <v>223</v>
      </c>
      <c r="D436" s="12" t="s">
        <v>224</v>
      </c>
      <c r="E436" s="13" t="n">
        <v>1</v>
      </c>
      <c r="F436" s="11" t="s">
        <v>131</v>
      </c>
      <c r="G436" s="11" t="s">
        <v>132</v>
      </c>
      <c r="H436" s="13" t="s">
        <v>133</v>
      </c>
      <c r="I436" s="12" t="s">
        <v>225</v>
      </c>
      <c r="J436" s="13" t="s">
        <v>146</v>
      </c>
      <c r="K436" s="13" t="s">
        <v>136</v>
      </c>
      <c r="L436" s="13" t="n">
        <f aca="false">IF(K436="Cited",1,0)</f>
        <v>0</v>
      </c>
      <c r="M436" s="13" t="n">
        <f aca="false">IF(OR(K436="Cited",K436="Mentioned"),1,0)</f>
        <v>0</v>
      </c>
      <c r="N436" s="11" t="s">
        <v>231</v>
      </c>
      <c r="O436" s="12" t="s">
        <v>232</v>
      </c>
      <c r="P436" s="11"/>
      <c r="Q436" s="12" t="s">
        <v>233</v>
      </c>
      <c r="R436" s="13" t="s">
        <v>150</v>
      </c>
    </row>
    <row r="437" customFormat="false" ht="34.5" hidden="false" customHeight="true" outlineLevel="0" collapsed="false">
      <c r="A437" s="13" t="n">
        <v>436</v>
      </c>
      <c r="B437" s="11" t="s">
        <v>1055</v>
      </c>
      <c r="C437" s="11" t="s">
        <v>223</v>
      </c>
      <c r="D437" s="12" t="s">
        <v>224</v>
      </c>
      <c r="E437" s="13" t="n">
        <v>2</v>
      </c>
      <c r="F437" s="11" t="s">
        <v>131</v>
      </c>
      <c r="G437" s="11" t="s">
        <v>132</v>
      </c>
      <c r="H437" s="13" t="s">
        <v>133</v>
      </c>
      <c r="I437" s="12" t="s">
        <v>234</v>
      </c>
      <c r="J437" s="13" t="s">
        <v>135</v>
      </c>
      <c r="K437" s="13" t="s">
        <v>136</v>
      </c>
      <c r="L437" s="13" t="n">
        <f aca="false">IF(K437="Cited",1,0)</f>
        <v>0</v>
      </c>
      <c r="M437" s="13" t="n">
        <f aca="false">IF(OR(K437="Cited",K437="Mentioned"),1,0)</f>
        <v>0</v>
      </c>
      <c r="N437" s="11" t="s">
        <v>235</v>
      </c>
      <c r="O437" s="12" t="s">
        <v>236</v>
      </c>
      <c r="P437" s="11"/>
      <c r="Q437" s="12" t="s">
        <v>139</v>
      </c>
      <c r="R437" s="13" t="s">
        <v>150</v>
      </c>
    </row>
    <row r="438" customFormat="false" ht="23.25" hidden="false" customHeight="true" outlineLevel="0" collapsed="false">
      <c r="A438" s="13" t="n">
        <v>437</v>
      </c>
      <c r="B438" s="11" t="s">
        <v>1055</v>
      </c>
      <c r="C438" s="11" t="s">
        <v>223</v>
      </c>
      <c r="D438" s="12" t="s">
        <v>224</v>
      </c>
      <c r="E438" s="13" t="n">
        <v>2</v>
      </c>
      <c r="F438" s="11" t="s">
        <v>131</v>
      </c>
      <c r="G438" s="11" t="s">
        <v>132</v>
      </c>
      <c r="H438" s="13" t="s">
        <v>133</v>
      </c>
      <c r="I438" s="12" t="s">
        <v>234</v>
      </c>
      <c r="J438" s="13" t="s">
        <v>141</v>
      </c>
      <c r="K438" s="13" t="s">
        <v>136</v>
      </c>
      <c r="L438" s="13" t="n">
        <f aca="false">IF(K438="Cited",1,0)</f>
        <v>0</v>
      </c>
      <c r="M438" s="13" t="n">
        <f aca="false">IF(OR(K438="Cited",K438="Mentioned"),1,0)</f>
        <v>0</v>
      </c>
      <c r="N438" s="11" t="s">
        <v>237</v>
      </c>
      <c r="O438" s="12" t="s">
        <v>238</v>
      </c>
      <c r="P438" s="11" t="s">
        <v>239</v>
      </c>
      <c r="Q438" s="12" t="s">
        <v>145</v>
      </c>
      <c r="R438" s="13" t="s">
        <v>140</v>
      </c>
    </row>
    <row r="439" customFormat="false" ht="23.25" hidden="false" customHeight="true" outlineLevel="0" collapsed="false">
      <c r="A439" s="13" t="n">
        <v>438</v>
      </c>
      <c r="B439" s="11" t="s">
        <v>1055</v>
      </c>
      <c r="C439" s="11" t="s">
        <v>223</v>
      </c>
      <c r="D439" s="12" t="s">
        <v>224</v>
      </c>
      <c r="E439" s="13" t="n">
        <v>2</v>
      </c>
      <c r="F439" s="11" t="s">
        <v>131</v>
      </c>
      <c r="G439" s="11" t="s">
        <v>132</v>
      </c>
      <c r="H439" s="13" t="s">
        <v>133</v>
      </c>
      <c r="I439" s="12" t="s">
        <v>234</v>
      </c>
      <c r="J439" s="13" t="s">
        <v>146</v>
      </c>
      <c r="K439" s="13" t="s">
        <v>136</v>
      </c>
      <c r="L439" s="13" t="n">
        <f aca="false">IF(K439="Cited",1,0)</f>
        <v>0</v>
      </c>
      <c r="M439" s="13" t="n">
        <f aca="false">IF(OR(K439="Cited",K439="Mentioned"),1,0)</f>
        <v>0</v>
      </c>
      <c r="N439" s="11" t="s">
        <v>240</v>
      </c>
      <c r="O439" s="12" t="s">
        <v>241</v>
      </c>
      <c r="P439" s="11"/>
      <c r="Q439" s="12" t="s">
        <v>242</v>
      </c>
      <c r="R439" s="13" t="s">
        <v>150</v>
      </c>
    </row>
    <row r="440" customFormat="false" ht="23.25" hidden="false" customHeight="true" outlineLevel="0" collapsed="false">
      <c r="A440" s="13" t="n">
        <v>439</v>
      </c>
      <c r="B440" s="11" t="s">
        <v>1055</v>
      </c>
      <c r="C440" s="11" t="s">
        <v>223</v>
      </c>
      <c r="D440" s="12" t="s">
        <v>224</v>
      </c>
      <c r="E440" s="13" t="n">
        <v>3</v>
      </c>
      <c r="F440" s="11" t="s">
        <v>160</v>
      </c>
      <c r="G440" s="11" t="s">
        <v>161</v>
      </c>
      <c r="H440" s="13" t="s">
        <v>162</v>
      </c>
      <c r="I440" s="12" t="s">
        <v>1056</v>
      </c>
      <c r="J440" s="13" t="s">
        <v>135</v>
      </c>
      <c r="K440" s="13" t="s">
        <v>175</v>
      </c>
      <c r="L440" s="13" t="n">
        <f aca="false">IF(K440="Cited",1,0)</f>
        <v>1</v>
      </c>
      <c r="M440" s="13" t="n">
        <f aca="false">IF(OR(K440="Cited",K440="Mentioned"),1,0)</f>
        <v>1</v>
      </c>
      <c r="N440" s="11" t="s">
        <v>1057</v>
      </c>
      <c r="O440" s="12" t="s">
        <v>1058</v>
      </c>
      <c r="P440" s="11"/>
      <c r="Q440" s="12" t="s">
        <v>139</v>
      </c>
      <c r="R440" s="13" t="s">
        <v>150</v>
      </c>
    </row>
    <row r="441" customFormat="false" ht="23.25" hidden="false" customHeight="true" outlineLevel="0" collapsed="false">
      <c r="A441" s="13" t="n">
        <v>440</v>
      </c>
      <c r="B441" s="11" t="s">
        <v>1055</v>
      </c>
      <c r="C441" s="11" t="s">
        <v>223</v>
      </c>
      <c r="D441" s="12" t="s">
        <v>224</v>
      </c>
      <c r="E441" s="13" t="n">
        <v>3</v>
      </c>
      <c r="F441" s="11" t="s">
        <v>160</v>
      </c>
      <c r="G441" s="11" t="s">
        <v>161</v>
      </c>
      <c r="H441" s="13" t="s">
        <v>162</v>
      </c>
      <c r="I441" s="12" t="s">
        <v>1056</v>
      </c>
      <c r="J441" s="13" t="s">
        <v>141</v>
      </c>
      <c r="K441" s="13" t="s">
        <v>175</v>
      </c>
      <c r="L441" s="13" t="n">
        <f aca="false">IF(K441="Cited",1,0)</f>
        <v>1</v>
      </c>
      <c r="M441" s="13" t="n">
        <f aca="false">IF(OR(K441="Cited",K441="Mentioned"),1,0)</f>
        <v>1</v>
      </c>
      <c r="N441" s="11" t="s">
        <v>1059</v>
      </c>
      <c r="O441" s="12" t="s">
        <v>1060</v>
      </c>
      <c r="P441" s="11" t="s">
        <v>1061</v>
      </c>
      <c r="Q441" s="12" t="s">
        <v>145</v>
      </c>
      <c r="R441" s="13" t="s">
        <v>140</v>
      </c>
    </row>
    <row r="442" customFormat="false" ht="45.75" hidden="false" customHeight="true" outlineLevel="0" collapsed="false">
      <c r="A442" s="13" t="n">
        <v>441</v>
      </c>
      <c r="B442" s="11" t="s">
        <v>1055</v>
      </c>
      <c r="C442" s="11" t="s">
        <v>223</v>
      </c>
      <c r="D442" s="12" t="s">
        <v>224</v>
      </c>
      <c r="E442" s="13" t="n">
        <v>3</v>
      </c>
      <c r="F442" s="11" t="s">
        <v>160</v>
      </c>
      <c r="G442" s="11" t="s">
        <v>161</v>
      </c>
      <c r="H442" s="13" t="s">
        <v>162</v>
      </c>
      <c r="I442" s="12" t="s">
        <v>1056</v>
      </c>
      <c r="J442" s="13" t="s">
        <v>146</v>
      </c>
      <c r="K442" s="13" t="s">
        <v>175</v>
      </c>
      <c r="L442" s="13" t="n">
        <f aca="false">IF(K442="Cited",1,0)</f>
        <v>1</v>
      </c>
      <c r="M442" s="13" t="n">
        <f aca="false">IF(OR(K442="Cited",K442="Mentioned"),1,0)</f>
        <v>1</v>
      </c>
      <c r="N442" s="11" t="s">
        <v>1062</v>
      </c>
      <c r="O442" s="12" t="s">
        <v>1063</v>
      </c>
      <c r="P442" s="11"/>
      <c r="Q442" s="12" t="s">
        <v>1064</v>
      </c>
      <c r="R442" s="13" t="s">
        <v>150</v>
      </c>
    </row>
    <row r="443" customFormat="false" ht="23.25" hidden="false" customHeight="true" outlineLevel="0" collapsed="false">
      <c r="A443" s="13" t="n">
        <v>442</v>
      </c>
      <c r="B443" s="11" t="s">
        <v>1055</v>
      </c>
      <c r="C443" s="11" t="s">
        <v>223</v>
      </c>
      <c r="D443" s="12" t="s">
        <v>224</v>
      </c>
      <c r="E443" s="13" t="n">
        <v>4</v>
      </c>
      <c r="F443" s="11" t="s">
        <v>160</v>
      </c>
      <c r="G443" s="11" t="s">
        <v>173</v>
      </c>
      <c r="H443" s="13" t="s">
        <v>162</v>
      </c>
      <c r="I443" s="12" t="s">
        <v>1065</v>
      </c>
      <c r="J443" s="13" t="s">
        <v>135</v>
      </c>
      <c r="K443" s="13" t="s">
        <v>175</v>
      </c>
      <c r="L443" s="13" t="n">
        <f aca="false">IF(K443="Cited",1,0)</f>
        <v>1</v>
      </c>
      <c r="M443" s="13" t="n">
        <f aca="false">IF(OR(K443="Cited",K443="Mentioned"),1,0)</f>
        <v>1</v>
      </c>
      <c r="N443" s="11" t="s">
        <v>1066</v>
      </c>
      <c r="O443" s="12" t="s">
        <v>1067</v>
      </c>
      <c r="P443" s="11"/>
      <c r="Q443" s="12" t="s">
        <v>139</v>
      </c>
      <c r="R443" s="13" t="s">
        <v>150</v>
      </c>
    </row>
    <row r="444" customFormat="false" ht="23.25" hidden="false" customHeight="true" outlineLevel="0" collapsed="false">
      <c r="A444" s="13" t="n">
        <v>443</v>
      </c>
      <c r="B444" s="11" t="s">
        <v>1055</v>
      </c>
      <c r="C444" s="11" t="s">
        <v>223</v>
      </c>
      <c r="D444" s="12" t="s">
        <v>224</v>
      </c>
      <c r="E444" s="13" t="n">
        <v>4</v>
      </c>
      <c r="F444" s="11" t="s">
        <v>160</v>
      </c>
      <c r="G444" s="11" t="s">
        <v>173</v>
      </c>
      <c r="H444" s="13" t="s">
        <v>162</v>
      </c>
      <c r="I444" s="12" t="s">
        <v>1065</v>
      </c>
      <c r="J444" s="13" t="s">
        <v>141</v>
      </c>
      <c r="K444" s="13" t="s">
        <v>175</v>
      </c>
      <c r="L444" s="13" t="n">
        <f aca="false">IF(K444="Cited",1,0)</f>
        <v>1</v>
      </c>
      <c r="M444" s="13" t="n">
        <f aca="false">IF(OR(K444="Cited",K444="Mentioned"),1,0)</f>
        <v>1</v>
      </c>
      <c r="N444" s="11" t="s">
        <v>1068</v>
      </c>
      <c r="O444" s="12" t="s">
        <v>1069</v>
      </c>
      <c r="P444" s="11" t="s">
        <v>1070</v>
      </c>
      <c r="Q444" s="12" t="s">
        <v>145</v>
      </c>
      <c r="R444" s="13" t="s">
        <v>140</v>
      </c>
    </row>
    <row r="445" customFormat="false" ht="23.25" hidden="false" customHeight="true" outlineLevel="0" collapsed="false">
      <c r="A445" s="13" t="n">
        <v>444</v>
      </c>
      <c r="B445" s="11" t="s">
        <v>1055</v>
      </c>
      <c r="C445" s="11" t="s">
        <v>223</v>
      </c>
      <c r="D445" s="12" t="s">
        <v>224</v>
      </c>
      <c r="E445" s="13" t="n">
        <v>4</v>
      </c>
      <c r="F445" s="11" t="s">
        <v>160</v>
      </c>
      <c r="G445" s="11" t="s">
        <v>173</v>
      </c>
      <c r="H445" s="13" t="s">
        <v>162</v>
      </c>
      <c r="I445" s="12" t="s">
        <v>1065</v>
      </c>
      <c r="J445" s="13" t="s">
        <v>146</v>
      </c>
      <c r="K445" s="13" t="s">
        <v>175</v>
      </c>
      <c r="L445" s="13" t="n">
        <f aca="false">IF(K445="Cited",1,0)</f>
        <v>1</v>
      </c>
      <c r="M445" s="13" t="n">
        <f aca="false">IF(OR(K445="Cited",K445="Mentioned"),1,0)</f>
        <v>1</v>
      </c>
      <c r="N445" s="11" t="s">
        <v>1071</v>
      </c>
      <c r="O445" s="12" t="s">
        <v>1072</v>
      </c>
      <c r="P445" s="11"/>
      <c r="Q445" s="12" t="s">
        <v>1073</v>
      </c>
      <c r="R445" s="13" t="s">
        <v>150</v>
      </c>
    </row>
    <row r="446" customFormat="false" ht="23.25" hidden="false" customHeight="true" outlineLevel="0" collapsed="false">
      <c r="A446" s="13" t="n">
        <v>445</v>
      </c>
      <c r="B446" s="11" t="s">
        <v>1055</v>
      </c>
      <c r="C446" s="11" t="s">
        <v>223</v>
      </c>
      <c r="D446" s="12" t="s">
        <v>224</v>
      </c>
      <c r="E446" s="13" t="n">
        <v>5</v>
      </c>
      <c r="F446" s="11" t="s">
        <v>184</v>
      </c>
      <c r="G446" s="11" t="s">
        <v>173</v>
      </c>
      <c r="H446" s="13" t="s">
        <v>162</v>
      </c>
      <c r="I446" s="12" t="s">
        <v>1074</v>
      </c>
      <c r="J446" s="13" t="s">
        <v>135</v>
      </c>
      <c r="K446" s="13" t="s">
        <v>175</v>
      </c>
      <c r="L446" s="13" t="n">
        <f aca="false">IF(K446="Cited",1,0)</f>
        <v>1</v>
      </c>
      <c r="M446" s="13" t="n">
        <f aca="false">IF(OR(K446="Cited",K446="Mentioned"),1,0)</f>
        <v>1</v>
      </c>
      <c r="N446" s="11" t="s">
        <v>1075</v>
      </c>
      <c r="O446" s="12" t="s">
        <v>1076</v>
      </c>
      <c r="P446" s="11"/>
      <c r="Q446" s="12" t="s">
        <v>139</v>
      </c>
      <c r="R446" s="13" t="s">
        <v>150</v>
      </c>
    </row>
    <row r="447" customFormat="false" ht="15" hidden="false" customHeight="true" outlineLevel="0" collapsed="false">
      <c r="A447" s="13" t="n">
        <v>446</v>
      </c>
      <c r="B447" s="11" t="s">
        <v>1055</v>
      </c>
      <c r="C447" s="11" t="s">
        <v>223</v>
      </c>
      <c r="D447" s="12" t="s">
        <v>224</v>
      </c>
      <c r="E447" s="13" t="n">
        <v>5</v>
      </c>
      <c r="F447" s="11" t="s">
        <v>184</v>
      </c>
      <c r="G447" s="11" t="s">
        <v>173</v>
      </c>
      <c r="H447" s="13" t="s">
        <v>162</v>
      </c>
      <c r="I447" s="12" t="s">
        <v>1074</v>
      </c>
      <c r="J447" s="13" t="s">
        <v>141</v>
      </c>
      <c r="K447" s="13" t="s">
        <v>175</v>
      </c>
      <c r="L447" s="13" t="n">
        <f aca="false">IF(K447="Cited",1,0)</f>
        <v>1</v>
      </c>
      <c r="M447" s="13" t="n">
        <f aca="false">IF(OR(K447="Cited",K447="Mentioned"),1,0)</f>
        <v>1</v>
      </c>
      <c r="N447" s="11" t="s">
        <v>1077</v>
      </c>
      <c r="O447" s="12" t="s">
        <v>1078</v>
      </c>
      <c r="P447" s="11" t="s">
        <v>1079</v>
      </c>
      <c r="Q447" s="12" t="s">
        <v>145</v>
      </c>
      <c r="R447" s="13" t="s">
        <v>140</v>
      </c>
    </row>
    <row r="448" customFormat="false" ht="23.25" hidden="false" customHeight="true" outlineLevel="0" collapsed="false">
      <c r="A448" s="13" t="n">
        <v>447</v>
      </c>
      <c r="B448" s="11" t="s">
        <v>1055</v>
      </c>
      <c r="C448" s="11" t="s">
        <v>223</v>
      </c>
      <c r="D448" s="12" t="s">
        <v>224</v>
      </c>
      <c r="E448" s="13" t="n">
        <v>5</v>
      </c>
      <c r="F448" s="11" t="s">
        <v>184</v>
      </c>
      <c r="G448" s="11" t="s">
        <v>173</v>
      </c>
      <c r="H448" s="13" t="s">
        <v>162</v>
      </c>
      <c r="I448" s="12" t="s">
        <v>1074</v>
      </c>
      <c r="J448" s="13" t="s">
        <v>146</v>
      </c>
      <c r="K448" s="13" t="s">
        <v>175</v>
      </c>
      <c r="L448" s="13" t="n">
        <f aca="false">IF(K448="Cited",1,0)</f>
        <v>1</v>
      </c>
      <c r="M448" s="13" t="n">
        <f aca="false">IF(OR(K448="Cited",K448="Mentioned"),1,0)</f>
        <v>1</v>
      </c>
      <c r="N448" s="11" t="s">
        <v>1080</v>
      </c>
      <c r="O448" s="12" t="s">
        <v>1081</v>
      </c>
      <c r="P448" s="11"/>
      <c r="Q448" s="12" t="s">
        <v>1082</v>
      </c>
      <c r="R448" s="13" t="s">
        <v>150</v>
      </c>
    </row>
    <row r="449" customFormat="false" ht="23.25" hidden="false" customHeight="true" outlineLevel="0" collapsed="false">
      <c r="A449" s="13" t="n">
        <v>448</v>
      </c>
      <c r="B449" s="11" t="s">
        <v>1055</v>
      </c>
      <c r="C449" s="11" t="s">
        <v>223</v>
      </c>
      <c r="D449" s="12" t="s">
        <v>224</v>
      </c>
      <c r="E449" s="13" t="n">
        <v>6</v>
      </c>
      <c r="F449" s="11" t="s">
        <v>184</v>
      </c>
      <c r="G449" s="11" t="s">
        <v>173</v>
      </c>
      <c r="H449" s="13" t="s">
        <v>162</v>
      </c>
      <c r="I449" s="12" t="s">
        <v>1083</v>
      </c>
      <c r="J449" s="13" t="s">
        <v>135</v>
      </c>
      <c r="K449" s="13" t="s">
        <v>175</v>
      </c>
      <c r="L449" s="13" t="n">
        <f aca="false">IF(K449="Cited",1,0)</f>
        <v>1</v>
      </c>
      <c r="M449" s="13" t="n">
        <f aca="false">IF(OR(K449="Cited",K449="Mentioned"),1,0)</f>
        <v>1</v>
      </c>
      <c r="N449" s="11" t="s">
        <v>1084</v>
      </c>
      <c r="O449" s="12" t="s">
        <v>1085</v>
      </c>
      <c r="P449" s="11"/>
      <c r="Q449" s="12" t="s">
        <v>139</v>
      </c>
      <c r="R449" s="13" t="s">
        <v>150</v>
      </c>
    </row>
    <row r="450" customFormat="false" ht="23.25" hidden="false" customHeight="true" outlineLevel="0" collapsed="false">
      <c r="A450" s="13" t="n">
        <v>449</v>
      </c>
      <c r="B450" s="11" t="s">
        <v>1055</v>
      </c>
      <c r="C450" s="11" t="s">
        <v>223</v>
      </c>
      <c r="D450" s="12" t="s">
        <v>224</v>
      </c>
      <c r="E450" s="13" t="n">
        <v>6</v>
      </c>
      <c r="F450" s="11" t="s">
        <v>184</v>
      </c>
      <c r="G450" s="11" t="s">
        <v>173</v>
      </c>
      <c r="H450" s="13" t="s">
        <v>162</v>
      </c>
      <c r="I450" s="12" t="s">
        <v>1083</v>
      </c>
      <c r="J450" s="13" t="s">
        <v>141</v>
      </c>
      <c r="K450" s="13" t="s">
        <v>175</v>
      </c>
      <c r="L450" s="13" t="n">
        <f aca="false">IF(K450="Cited",1,0)</f>
        <v>1</v>
      </c>
      <c r="M450" s="13" t="n">
        <f aca="false">IF(OR(K450="Cited",K450="Mentioned"),1,0)</f>
        <v>1</v>
      </c>
      <c r="N450" s="11" t="s">
        <v>1086</v>
      </c>
      <c r="O450" s="12" t="s">
        <v>1087</v>
      </c>
      <c r="P450" s="11" t="s">
        <v>1088</v>
      </c>
      <c r="Q450" s="12" t="s">
        <v>145</v>
      </c>
      <c r="R450" s="13" t="s">
        <v>140</v>
      </c>
    </row>
    <row r="451" customFormat="false" ht="23.25" hidden="false" customHeight="true" outlineLevel="0" collapsed="false">
      <c r="A451" s="13" t="n">
        <v>450</v>
      </c>
      <c r="B451" s="11" t="s">
        <v>1055</v>
      </c>
      <c r="C451" s="11" t="s">
        <v>223</v>
      </c>
      <c r="D451" s="12" t="s">
        <v>224</v>
      </c>
      <c r="E451" s="13" t="n">
        <v>6</v>
      </c>
      <c r="F451" s="11" t="s">
        <v>184</v>
      </c>
      <c r="G451" s="11" t="s">
        <v>173</v>
      </c>
      <c r="H451" s="13" t="s">
        <v>162</v>
      </c>
      <c r="I451" s="12" t="s">
        <v>1083</v>
      </c>
      <c r="J451" s="13" t="s">
        <v>146</v>
      </c>
      <c r="K451" s="13" t="s">
        <v>175</v>
      </c>
      <c r="L451" s="13" t="n">
        <f aca="false">IF(K451="Cited",1,0)</f>
        <v>1</v>
      </c>
      <c r="M451" s="13" t="n">
        <f aca="false">IF(OR(K451="Cited",K451="Mentioned"),1,0)</f>
        <v>1</v>
      </c>
      <c r="N451" s="11" t="s">
        <v>1089</v>
      </c>
      <c r="O451" s="12" t="s">
        <v>1090</v>
      </c>
      <c r="P451" s="11"/>
      <c r="Q451" s="12" t="s">
        <v>1091</v>
      </c>
      <c r="R451" s="13" t="s">
        <v>150</v>
      </c>
    </row>
    <row r="452" customFormat="false" ht="23.25" hidden="false" customHeight="true" outlineLevel="0" collapsed="false">
      <c r="A452" s="13" t="n">
        <v>451</v>
      </c>
      <c r="B452" s="11" t="s">
        <v>1055</v>
      </c>
      <c r="C452" s="11" t="s">
        <v>223</v>
      </c>
      <c r="D452" s="12" t="s">
        <v>224</v>
      </c>
      <c r="E452" s="13" t="n">
        <v>7</v>
      </c>
      <c r="F452" s="11" t="s">
        <v>203</v>
      </c>
      <c r="G452" s="11" t="s">
        <v>173</v>
      </c>
      <c r="H452" s="13" t="s">
        <v>162</v>
      </c>
      <c r="I452" s="12" t="s">
        <v>1092</v>
      </c>
      <c r="J452" s="13" t="s">
        <v>135</v>
      </c>
      <c r="K452" s="13" t="s">
        <v>175</v>
      </c>
      <c r="L452" s="13" t="n">
        <f aca="false">IF(K452="Cited",1,0)</f>
        <v>1</v>
      </c>
      <c r="M452" s="13" t="n">
        <f aca="false">IF(OR(K452="Cited",K452="Mentioned"),1,0)</f>
        <v>1</v>
      </c>
      <c r="N452" s="11" t="s">
        <v>1093</v>
      </c>
      <c r="O452" s="12" t="s">
        <v>1094</v>
      </c>
      <c r="P452" s="11"/>
      <c r="Q452" s="12" t="s">
        <v>139</v>
      </c>
      <c r="R452" s="13" t="s">
        <v>150</v>
      </c>
    </row>
    <row r="453" customFormat="false" ht="23.25" hidden="false" customHeight="true" outlineLevel="0" collapsed="false">
      <c r="A453" s="13" t="n">
        <v>452</v>
      </c>
      <c r="B453" s="11" t="s">
        <v>1055</v>
      </c>
      <c r="C453" s="11" t="s">
        <v>223</v>
      </c>
      <c r="D453" s="12" t="s">
        <v>224</v>
      </c>
      <c r="E453" s="13" t="n">
        <v>7</v>
      </c>
      <c r="F453" s="11" t="s">
        <v>203</v>
      </c>
      <c r="G453" s="11" t="s">
        <v>173</v>
      </c>
      <c r="H453" s="13" t="s">
        <v>162</v>
      </c>
      <c r="I453" s="12" t="s">
        <v>1092</v>
      </c>
      <c r="J453" s="13" t="s">
        <v>141</v>
      </c>
      <c r="K453" s="13" t="s">
        <v>175</v>
      </c>
      <c r="L453" s="13" t="n">
        <f aca="false">IF(K453="Cited",1,0)</f>
        <v>1</v>
      </c>
      <c r="M453" s="13" t="n">
        <f aca="false">IF(OR(K453="Cited",K453="Mentioned"),1,0)</f>
        <v>1</v>
      </c>
      <c r="N453" s="11" t="s">
        <v>1095</v>
      </c>
      <c r="O453" s="12" t="s">
        <v>1096</v>
      </c>
      <c r="P453" s="11" t="s">
        <v>1097</v>
      </c>
      <c r="Q453" s="12" t="s">
        <v>145</v>
      </c>
      <c r="R453" s="13" t="s">
        <v>140</v>
      </c>
    </row>
    <row r="454" customFormat="false" ht="23.25" hidden="false" customHeight="true" outlineLevel="0" collapsed="false">
      <c r="A454" s="13" t="n">
        <v>453</v>
      </c>
      <c r="B454" s="11" t="s">
        <v>1055</v>
      </c>
      <c r="C454" s="11" t="s">
        <v>223</v>
      </c>
      <c r="D454" s="12" t="s">
        <v>224</v>
      </c>
      <c r="E454" s="13" t="n">
        <v>7</v>
      </c>
      <c r="F454" s="11" t="s">
        <v>203</v>
      </c>
      <c r="G454" s="11" t="s">
        <v>173</v>
      </c>
      <c r="H454" s="13" t="s">
        <v>162</v>
      </c>
      <c r="I454" s="12" t="s">
        <v>1092</v>
      </c>
      <c r="J454" s="13" t="s">
        <v>146</v>
      </c>
      <c r="K454" s="13" t="s">
        <v>175</v>
      </c>
      <c r="L454" s="13" t="n">
        <f aca="false">IF(K454="Cited",1,0)</f>
        <v>1</v>
      </c>
      <c r="M454" s="13" t="n">
        <f aca="false">IF(OR(K454="Cited",K454="Mentioned"),1,0)</f>
        <v>1</v>
      </c>
      <c r="N454" s="11" t="s">
        <v>1098</v>
      </c>
      <c r="O454" s="12" t="s">
        <v>1099</v>
      </c>
      <c r="P454" s="11"/>
      <c r="Q454" s="12" t="s">
        <v>1100</v>
      </c>
      <c r="R454" s="13" t="s">
        <v>150</v>
      </c>
    </row>
    <row r="455" customFormat="false" ht="23.25" hidden="false" customHeight="true" outlineLevel="0" collapsed="false">
      <c r="A455" s="13" t="n">
        <v>454</v>
      </c>
      <c r="B455" s="11" t="s">
        <v>1055</v>
      </c>
      <c r="C455" s="11" t="s">
        <v>223</v>
      </c>
      <c r="D455" s="12" t="s">
        <v>224</v>
      </c>
      <c r="E455" s="13" t="n">
        <v>8</v>
      </c>
      <c r="F455" s="11" t="s">
        <v>203</v>
      </c>
      <c r="G455" s="11" t="s">
        <v>132</v>
      </c>
      <c r="H455" s="13" t="s">
        <v>133</v>
      </c>
      <c r="I455" s="12" t="s">
        <v>288</v>
      </c>
      <c r="J455" s="13" t="s">
        <v>135</v>
      </c>
      <c r="K455" s="13" t="s">
        <v>136</v>
      </c>
      <c r="L455" s="13" t="n">
        <f aca="false">IF(K455="Cited",1,0)</f>
        <v>0</v>
      </c>
      <c r="M455" s="13" t="n">
        <f aca="false">IF(OR(K455="Cited",K455="Mentioned"),1,0)</f>
        <v>0</v>
      </c>
      <c r="N455" s="11" t="s">
        <v>289</v>
      </c>
      <c r="O455" s="12" t="s">
        <v>227</v>
      </c>
      <c r="P455" s="11"/>
      <c r="Q455" s="12" t="s">
        <v>139</v>
      </c>
      <c r="R455" s="13" t="s">
        <v>150</v>
      </c>
    </row>
    <row r="456" customFormat="false" ht="23.25" hidden="false" customHeight="true" outlineLevel="0" collapsed="false">
      <c r="A456" s="13" t="n">
        <v>455</v>
      </c>
      <c r="B456" s="11" t="s">
        <v>1055</v>
      </c>
      <c r="C456" s="11" t="s">
        <v>223</v>
      </c>
      <c r="D456" s="12" t="s">
        <v>224</v>
      </c>
      <c r="E456" s="13" t="n">
        <v>8</v>
      </c>
      <c r="F456" s="11" t="s">
        <v>203</v>
      </c>
      <c r="G456" s="11" t="s">
        <v>132</v>
      </c>
      <c r="H456" s="13" t="s">
        <v>133</v>
      </c>
      <c r="I456" s="12" t="s">
        <v>288</v>
      </c>
      <c r="J456" s="13" t="s">
        <v>141</v>
      </c>
      <c r="K456" s="13" t="s">
        <v>136</v>
      </c>
      <c r="L456" s="13" t="n">
        <f aca="false">IF(K456="Cited",1,0)</f>
        <v>0</v>
      </c>
      <c r="M456" s="13" t="n">
        <f aca="false">IF(OR(K456="Cited",K456="Mentioned"),1,0)</f>
        <v>0</v>
      </c>
      <c r="N456" s="11" t="s">
        <v>290</v>
      </c>
      <c r="O456" s="12" t="s">
        <v>291</v>
      </c>
      <c r="P456" s="11" t="s">
        <v>292</v>
      </c>
      <c r="Q456" s="12" t="s">
        <v>145</v>
      </c>
      <c r="R456" s="13" t="s">
        <v>140</v>
      </c>
    </row>
    <row r="457" customFormat="false" ht="23.25" hidden="false" customHeight="true" outlineLevel="0" collapsed="false">
      <c r="A457" s="13" t="n">
        <v>456</v>
      </c>
      <c r="B457" s="11" t="s">
        <v>1055</v>
      </c>
      <c r="C457" s="11" t="s">
        <v>223</v>
      </c>
      <c r="D457" s="12" t="s">
        <v>224</v>
      </c>
      <c r="E457" s="13" t="n">
        <v>8</v>
      </c>
      <c r="F457" s="11" t="s">
        <v>203</v>
      </c>
      <c r="G457" s="11" t="s">
        <v>132</v>
      </c>
      <c r="H457" s="13" t="s">
        <v>133</v>
      </c>
      <c r="I457" s="12" t="s">
        <v>288</v>
      </c>
      <c r="J457" s="13" t="s">
        <v>146</v>
      </c>
      <c r="K457" s="13" t="s">
        <v>136</v>
      </c>
      <c r="L457" s="13" t="n">
        <f aca="false">IF(K457="Cited",1,0)</f>
        <v>0</v>
      </c>
      <c r="M457" s="13" t="n">
        <f aca="false">IF(OR(K457="Cited",K457="Mentioned"),1,0)</f>
        <v>0</v>
      </c>
      <c r="N457" s="11" t="s">
        <v>293</v>
      </c>
      <c r="O457" s="12" t="s">
        <v>294</v>
      </c>
      <c r="P457" s="11"/>
      <c r="Q457" s="12" t="s">
        <v>295</v>
      </c>
      <c r="R457" s="13" t="s">
        <v>150</v>
      </c>
    </row>
    <row r="458" customFormat="false" ht="23.25" hidden="false" customHeight="true" outlineLevel="0" collapsed="false">
      <c r="A458" s="13" t="n">
        <v>457</v>
      </c>
      <c r="B458" s="11" t="s">
        <v>1101</v>
      </c>
      <c r="C458" s="11" t="s">
        <v>223</v>
      </c>
      <c r="D458" s="12" t="s">
        <v>224</v>
      </c>
      <c r="E458" s="13" t="n">
        <v>1</v>
      </c>
      <c r="F458" s="11" t="s">
        <v>131</v>
      </c>
      <c r="G458" s="11" t="s">
        <v>132</v>
      </c>
      <c r="H458" s="13" t="s">
        <v>133</v>
      </c>
      <c r="I458" s="12" t="s">
        <v>225</v>
      </c>
      <c r="J458" s="13" t="s">
        <v>135</v>
      </c>
      <c r="K458" s="13" t="s">
        <v>136</v>
      </c>
      <c r="L458" s="13" t="n">
        <f aca="false">IF(K458="Cited",1,0)</f>
        <v>0</v>
      </c>
      <c r="M458" s="13" t="n">
        <f aca="false">IF(OR(K458="Cited",K458="Mentioned"),1,0)</f>
        <v>0</v>
      </c>
      <c r="N458" s="11" t="s">
        <v>226</v>
      </c>
      <c r="O458" s="12" t="s">
        <v>227</v>
      </c>
      <c r="P458" s="11"/>
      <c r="Q458" s="12" t="s">
        <v>139</v>
      </c>
      <c r="R458" s="13" t="s">
        <v>150</v>
      </c>
    </row>
    <row r="459" customFormat="false" ht="23.25" hidden="false" customHeight="true" outlineLevel="0" collapsed="false">
      <c r="A459" s="13" t="n">
        <v>458</v>
      </c>
      <c r="B459" s="11" t="s">
        <v>1101</v>
      </c>
      <c r="C459" s="11" t="s">
        <v>223</v>
      </c>
      <c r="D459" s="12" t="s">
        <v>224</v>
      </c>
      <c r="E459" s="13" t="n">
        <v>1</v>
      </c>
      <c r="F459" s="11" t="s">
        <v>131</v>
      </c>
      <c r="G459" s="11" t="s">
        <v>132</v>
      </c>
      <c r="H459" s="13" t="s">
        <v>133</v>
      </c>
      <c r="I459" s="12" t="s">
        <v>225</v>
      </c>
      <c r="J459" s="13" t="s">
        <v>141</v>
      </c>
      <c r="K459" s="13" t="s">
        <v>136</v>
      </c>
      <c r="L459" s="13" t="n">
        <f aca="false">IF(K459="Cited",1,0)</f>
        <v>0</v>
      </c>
      <c r="M459" s="13" t="n">
        <f aca="false">IF(OR(K459="Cited",K459="Mentioned"),1,0)</f>
        <v>0</v>
      </c>
      <c r="N459" s="11" t="s">
        <v>228</v>
      </c>
      <c r="O459" s="12" t="s">
        <v>229</v>
      </c>
      <c r="P459" s="11" t="s">
        <v>230</v>
      </c>
      <c r="Q459" s="12" t="s">
        <v>145</v>
      </c>
      <c r="R459" s="13" t="s">
        <v>140</v>
      </c>
    </row>
    <row r="460" customFormat="false" ht="23.25" hidden="false" customHeight="true" outlineLevel="0" collapsed="false">
      <c r="A460" s="13" t="n">
        <v>459</v>
      </c>
      <c r="B460" s="11" t="s">
        <v>1101</v>
      </c>
      <c r="C460" s="11" t="s">
        <v>223</v>
      </c>
      <c r="D460" s="12" t="s">
        <v>224</v>
      </c>
      <c r="E460" s="13" t="n">
        <v>1</v>
      </c>
      <c r="F460" s="11" t="s">
        <v>131</v>
      </c>
      <c r="G460" s="11" t="s">
        <v>132</v>
      </c>
      <c r="H460" s="13" t="s">
        <v>133</v>
      </c>
      <c r="I460" s="12" t="s">
        <v>225</v>
      </c>
      <c r="J460" s="13" t="s">
        <v>146</v>
      </c>
      <c r="K460" s="13" t="s">
        <v>136</v>
      </c>
      <c r="L460" s="13" t="n">
        <f aca="false">IF(K460="Cited",1,0)</f>
        <v>0</v>
      </c>
      <c r="M460" s="13" t="n">
        <f aca="false">IF(OR(K460="Cited",K460="Mentioned"),1,0)</f>
        <v>0</v>
      </c>
      <c r="N460" s="11" t="s">
        <v>231</v>
      </c>
      <c r="O460" s="12" t="s">
        <v>232</v>
      </c>
      <c r="P460" s="11"/>
      <c r="Q460" s="12" t="s">
        <v>233</v>
      </c>
      <c r="R460" s="13" t="s">
        <v>150</v>
      </c>
    </row>
    <row r="461" customFormat="false" ht="34.5" hidden="false" customHeight="true" outlineLevel="0" collapsed="false">
      <c r="A461" s="13" t="n">
        <v>460</v>
      </c>
      <c r="B461" s="11" t="s">
        <v>1101</v>
      </c>
      <c r="C461" s="11" t="s">
        <v>223</v>
      </c>
      <c r="D461" s="12" t="s">
        <v>224</v>
      </c>
      <c r="E461" s="13" t="n">
        <v>2</v>
      </c>
      <c r="F461" s="11" t="s">
        <v>131</v>
      </c>
      <c r="G461" s="11" t="s">
        <v>132</v>
      </c>
      <c r="H461" s="13" t="s">
        <v>133</v>
      </c>
      <c r="I461" s="12" t="s">
        <v>234</v>
      </c>
      <c r="J461" s="13" t="s">
        <v>135</v>
      </c>
      <c r="K461" s="13" t="s">
        <v>136</v>
      </c>
      <c r="L461" s="13" t="n">
        <f aca="false">IF(K461="Cited",1,0)</f>
        <v>0</v>
      </c>
      <c r="M461" s="13" t="n">
        <f aca="false">IF(OR(K461="Cited",K461="Mentioned"),1,0)</f>
        <v>0</v>
      </c>
      <c r="N461" s="11" t="s">
        <v>235</v>
      </c>
      <c r="O461" s="12" t="s">
        <v>236</v>
      </c>
      <c r="P461" s="11"/>
      <c r="Q461" s="12" t="s">
        <v>139</v>
      </c>
      <c r="R461" s="13" t="s">
        <v>150</v>
      </c>
    </row>
    <row r="462" customFormat="false" ht="23.25" hidden="false" customHeight="true" outlineLevel="0" collapsed="false">
      <c r="A462" s="13" t="n">
        <v>461</v>
      </c>
      <c r="B462" s="11" t="s">
        <v>1101</v>
      </c>
      <c r="C462" s="11" t="s">
        <v>223</v>
      </c>
      <c r="D462" s="12" t="s">
        <v>224</v>
      </c>
      <c r="E462" s="13" t="n">
        <v>2</v>
      </c>
      <c r="F462" s="11" t="s">
        <v>131</v>
      </c>
      <c r="G462" s="11" t="s">
        <v>132</v>
      </c>
      <c r="H462" s="13" t="s">
        <v>133</v>
      </c>
      <c r="I462" s="12" t="s">
        <v>234</v>
      </c>
      <c r="J462" s="13" t="s">
        <v>141</v>
      </c>
      <c r="K462" s="13" t="s">
        <v>136</v>
      </c>
      <c r="L462" s="13" t="n">
        <f aca="false">IF(K462="Cited",1,0)</f>
        <v>0</v>
      </c>
      <c r="M462" s="13" t="n">
        <f aca="false">IF(OR(K462="Cited",K462="Mentioned"),1,0)</f>
        <v>0</v>
      </c>
      <c r="N462" s="11" t="s">
        <v>237</v>
      </c>
      <c r="O462" s="12" t="s">
        <v>238</v>
      </c>
      <c r="P462" s="11" t="s">
        <v>239</v>
      </c>
      <c r="Q462" s="12" t="s">
        <v>145</v>
      </c>
      <c r="R462" s="13" t="s">
        <v>140</v>
      </c>
    </row>
    <row r="463" customFormat="false" ht="23.25" hidden="false" customHeight="true" outlineLevel="0" collapsed="false">
      <c r="A463" s="13" t="n">
        <v>462</v>
      </c>
      <c r="B463" s="11" t="s">
        <v>1101</v>
      </c>
      <c r="C463" s="11" t="s">
        <v>223</v>
      </c>
      <c r="D463" s="12" t="s">
        <v>224</v>
      </c>
      <c r="E463" s="13" t="n">
        <v>2</v>
      </c>
      <c r="F463" s="11" t="s">
        <v>131</v>
      </c>
      <c r="G463" s="11" t="s">
        <v>132</v>
      </c>
      <c r="H463" s="13" t="s">
        <v>133</v>
      </c>
      <c r="I463" s="12" t="s">
        <v>234</v>
      </c>
      <c r="J463" s="13" t="s">
        <v>146</v>
      </c>
      <c r="K463" s="13" t="s">
        <v>136</v>
      </c>
      <c r="L463" s="13" t="n">
        <f aca="false">IF(K463="Cited",1,0)</f>
        <v>0</v>
      </c>
      <c r="M463" s="13" t="n">
        <f aca="false">IF(OR(K463="Cited",K463="Mentioned"),1,0)</f>
        <v>0</v>
      </c>
      <c r="N463" s="11" t="s">
        <v>240</v>
      </c>
      <c r="O463" s="12" t="s">
        <v>241</v>
      </c>
      <c r="P463" s="11"/>
      <c r="Q463" s="12" t="s">
        <v>242</v>
      </c>
      <c r="R463" s="13" t="s">
        <v>150</v>
      </c>
    </row>
    <row r="464" customFormat="false" ht="23.25" hidden="false" customHeight="true" outlineLevel="0" collapsed="false">
      <c r="A464" s="13" t="n">
        <v>463</v>
      </c>
      <c r="B464" s="11" t="s">
        <v>1101</v>
      </c>
      <c r="C464" s="11" t="s">
        <v>223</v>
      </c>
      <c r="D464" s="12" t="s">
        <v>224</v>
      </c>
      <c r="E464" s="13" t="n">
        <v>3</v>
      </c>
      <c r="F464" s="11" t="s">
        <v>160</v>
      </c>
      <c r="G464" s="11" t="s">
        <v>161</v>
      </c>
      <c r="H464" s="13" t="s">
        <v>162</v>
      </c>
      <c r="I464" s="12" t="s">
        <v>1102</v>
      </c>
      <c r="J464" s="13" t="s">
        <v>135</v>
      </c>
      <c r="K464" s="13" t="s">
        <v>175</v>
      </c>
      <c r="L464" s="13" t="n">
        <f aca="false">IF(K464="Cited",1,0)</f>
        <v>1</v>
      </c>
      <c r="M464" s="13" t="n">
        <f aca="false">IF(OR(K464="Cited",K464="Mentioned"),1,0)</f>
        <v>1</v>
      </c>
      <c r="N464" s="11" t="s">
        <v>1103</v>
      </c>
      <c r="O464" s="12" t="s">
        <v>1104</v>
      </c>
      <c r="P464" s="11"/>
      <c r="Q464" s="12" t="s">
        <v>139</v>
      </c>
      <c r="R464" s="13" t="s">
        <v>150</v>
      </c>
    </row>
    <row r="465" customFormat="false" ht="23.25" hidden="false" customHeight="true" outlineLevel="0" collapsed="false">
      <c r="A465" s="13" t="n">
        <v>464</v>
      </c>
      <c r="B465" s="11" t="s">
        <v>1101</v>
      </c>
      <c r="C465" s="11" t="s">
        <v>223</v>
      </c>
      <c r="D465" s="12" t="s">
        <v>224</v>
      </c>
      <c r="E465" s="13" t="n">
        <v>3</v>
      </c>
      <c r="F465" s="11" t="s">
        <v>160</v>
      </c>
      <c r="G465" s="11" t="s">
        <v>161</v>
      </c>
      <c r="H465" s="13" t="s">
        <v>162</v>
      </c>
      <c r="I465" s="12" t="s">
        <v>1102</v>
      </c>
      <c r="J465" s="13" t="s">
        <v>141</v>
      </c>
      <c r="K465" s="13" t="s">
        <v>136</v>
      </c>
      <c r="L465" s="13" t="n">
        <f aca="false">IF(K465="Cited",1,0)</f>
        <v>0</v>
      </c>
      <c r="M465" s="13" t="n">
        <f aca="false">IF(OR(K465="Cited",K465="Mentioned"),1,0)</f>
        <v>0</v>
      </c>
      <c r="N465" s="11" t="s">
        <v>1105</v>
      </c>
      <c r="O465" s="12" t="s">
        <v>1106</v>
      </c>
      <c r="P465" s="11" t="s">
        <v>1107</v>
      </c>
      <c r="Q465" s="12" t="s">
        <v>145</v>
      </c>
      <c r="R465" s="13" t="s">
        <v>140</v>
      </c>
    </row>
    <row r="466" customFormat="false" ht="23.25" hidden="false" customHeight="true" outlineLevel="0" collapsed="false">
      <c r="A466" s="13" t="n">
        <v>465</v>
      </c>
      <c r="B466" s="11" t="s">
        <v>1101</v>
      </c>
      <c r="C466" s="11" t="s">
        <v>223</v>
      </c>
      <c r="D466" s="12" t="s">
        <v>224</v>
      </c>
      <c r="E466" s="13" t="n">
        <v>3</v>
      </c>
      <c r="F466" s="11" t="s">
        <v>160</v>
      </c>
      <c r="G466" s="11" t="s">
        <v>161</v>
      </c>
      <c r="H466" s="13" t="s">
        <v>162</v>
      </c>
      <c r="I466" s="12" t="s">
        <v>1102</v>
      </c>
      <c r="J466" s="13" t="s">
        <v>146</v>
      </c>
      <c r="K466" s="13" t="s">
        <v>175</v>
      </c>
      <c r="L466" s="13" t="n">
        <f aca="false">IF(K466="Cited",1,0)</f>
        <v>1</v>
      </c>
      <c r="M466" s="13" t="n">
        <f aca="false">IF(OR(K466="Cited",K466="Mentioned"),1,0)</f>
        <v>1</v>
      </c>
      <c r="N466" s="11" t="s">
        <v>1108</v>
      </c>
      <c r="O466" s="12" t="s">
        <v>1109</v>
      </c>
      <c r="P466" s="11"/>
      <c r="Q466" s="12" t="s">
        <v>1110</v>
      </c>
      <c r="R466" s="13" t="s">
        <v>150</v>
      </c>
    </row>
    <row r="467" customFormat="false" ht="23.25" hidden="false" customHeight="true" outlineLevel="0" collapsed="false">
      <c r="A467" s="13" t="n">
        <v>466</v>
      </c>
      <c r="B467" s="11" t="s">
        <v>1101</v>
      </c>
      <c r="C467" s="11" t="s">
        <v>223</v>
      </c>
      <c r="D467" s="12" t="s">
        <v>224</v>
      </c>
      <c r="E467" s="13" t="n">
        <v>4</v>
      </c>
      <c r="F467" s="11" t="s">
        <v>160</v>
      </c>
      <c r="G467" s="11" t="s">
        <v>173</v>
      </c>
      <c r="H467" s="13" t="s">
        <v>162</v>
      </c>
      <c r="I467" s="12" t="s">
        <v>1111</v>
      </c>
      <c r="J467" s="13" t="s">
        <v>135</v>
      </c>
      <c r="K467" s="13" t="s">
        <v>175</v>
      </c>
      <c r="L467" s="13" t="n">
        <f aca="false">IF(K467="Cited",1,0)</f>
        <v>1</v>
      </c>
      <c r="M467" s="13" t="n">
        <f aca="false">IF(OR(K467="Cited",K467="Mentioned"),1,0)</f>
        <v>1</v>
      </c>
      <c r="N467" s="11" t="s">
        <v>1112</v>
      </c>
      <c r="O467" s="12" t="s">
        <v>1113</v>
      </c>
      <c r="P467" s="11"/>
      <c r="Q467" s="12" t="s">
        <v>139</v>
      </c>
      <c r="R467" s="13" t="s">
        <v>150</v>
      </c>
    </row>
    <row r="468" customFormat="false" ht="23.25" hidden="false" customHeight="true" outlineLevel="0" collapsed="false">
      <c r="A468" s="13" t="n">
        <v>467</v>
      </c>
      <c r="B468" s="11" t="s">
        <v>1101</v>
      </c>
      <c r="C468" s="11" t="s">
        <v>223</v>
      </c>
      <c r="D468" s="12" t="s">
        <v>224</v>
      </c>
      <c r="E468" s="13" t="n">
        <v>4</v>
      </c>
      <c r="F468" s="11" t="s">
        <v>160</v>
      </c>
      <c r="G468" s="11" t="s">
        <v>173</v>
      </c>
      <c r="H468" s="13" t="s">
        <v>162</v>
      </c>
      <c r="I468" s="12" t="s">
        <v>1111</v>
      </c>
      <c r="J468" s="13" t="s">
        <v>141</v>
      </c>
      <c r="K468" s="13" t="s">
        <v>175</v>
      </c>
      <c r="L468" s="13" t="n">
        <f aca="false">IF(K468="Cited",1,0)</f>
        <v>1</v>
      </c>
      <c r="M468" s="13" t="n">
        <f aca="false">IF(OR(K468="Cited",K468="Mentioned"),1,0)</f>
        <v>1</v>
      </c>
      <c r="N468" s="11" t="s">
        <v>1114</v>
      </c>
      <c r="O468" s="12" t="s">
        <v>1115</v>
      </c>
      <c r="P468" s="11" t="s">
        <v>1116</v>
      </c>
      <c r="Q468" s="12" t="s">
        <v>145</v>
      </c>
      <c r="R468" s="13" t="s">
        <v>140</v>
      </c>
    </row>
    <row r="469" customFormat="false" ht="23.25" hidden="false" customHeight="true" outlineLevel="0" collapsed="false">
      <c r="A469" s="13" t="n">
        <v>468</v>
      </c>
      <c r="B469" s="11" t="s">
        <v>1101</v>
      </c>
      <c r="C469" s="11" t="s">
        <v>223</v>
      </c>
      <c r="D469" s="12" t="s">
        <v>224</v>
      </c>
      <c r="E469" s="13" t="n">
        <v>4</v>
      </c>
      <c r="F469" s="11" t="s">
        <v>160</v>
      </c>
      <c r="G469" s="11" t="s">
        <v>173</v>
      </c>
      <c r="H469" s="13" t="s">
        <v>162</v>
      </c>
      <c r="I469" s="12" t="s">
        <v>1111</v>
      </c>
      <c r="J469" s="13" t="s">
        <v>146</v>
      </c>
      <c r="K469" s="13" t="s">
        <v>175</v>
      </c>
      <c r="L469" s="13" t="n">
        <f aca="false">IF(K469="Cited",1,0)</f>
        <v>1</v>
      </c>
      <c r="M469" s="13" t="n">
        <f aca="false">IF(OR(K469="Cited",K469="Mentioned"),1,0)</f>
        <v>1</v>
      </c>
      <c r="N469" s="11" t="s">
        <v>1117</v>
      </c>
      <c r="O469" s="12" t="s">
        <v>1118</v>
      </c>
      <c r="P469" s="11"/>
      <c r="Q469" s="12" t="s">
        <v>1119</v>
      </c>
      <c r="R469" s="13" t="s">
        <v>150</v>
      </c>
    </row>
    <row r="470" customFormat="false" ht="23.25" hidden="false" customHeight="true" outlineLevel="0" collapsed="false">
      <c r="A470" s="13" t="n">
        <v>469</v>
      </c>
      <c r="B470" s="11" t="s">
        <v>1101</v>
      </c>
      <c r="C470" s="11" t="s">
        <v>223</v>
      </c>
      <c r="D470" s="12" t="s">
        <v>224</v>
      </c>
      <c r="E470" s="13" t="n">
        <v>5</v>
      </c>
      <c r="F470" s="11" t="s">
        <v>184</v>
      </c>
      <c r="G470" s="11" t="s">
        <v>173</v>
      </c>
      <c r="H470" s="13" t="s">
        <v>162</v>
      </c>
      <c r="I470" s="12" t="s">
        <v>1120</v>
      </c>
      <c r="J470" s="13" t="s">
        <v>135</v>
      </c>
      <c r="K470" s="13" t="s">
        <v>175</v>
      </c>
      <c r="L470" s="13" t="n">
        <f aca="false">IF(K470="Cited",1,0)</f>
        <v>1</v>
      </c>
      <c r="M470" s="13" t="n">
        <f aca="false">IF(OR(K470="Cited",K470="Mentioned"),1,0)</f>
        <v>1</v>
      </c>
      <c r="N470" s="11" t="s">
        <v>1121</v>
      </c>
      <c r="O470" s="12" t="s">
        <v>1122</v>
      </c>
      <c r="P470" s="11"/>
      <c r="Q470" s="12" t="s">
        <v>139</v>
      </c>
      <c r="R470" s="13" t="s">
        <v>150</v>
      </c>
    </row>
    <row r="471" customFormat="false" ht="15" hidden="false" customHeight="true" outlineLevel="0" collapsed="false">
      <c r="A471" s="13" t="n">
        <v>470</v>
      </c>
      <c r="B471" s="11" t="s">
        <v>1101</v>
      </c>
      <c r="C471" s="11" t="s">
        <v>223</v>
      </c>
      <c r="D471" s="12" t="s">
        <v>224</v>
      </c>
      <c r="E471" s="13" t="n">
        <v>5</v>
      </c>
      <c r="F471" s="11" t="s">
        <v>184</v>
      </c>
      <c r="G471" s="11" t="s">
        <v>173</v>
      </c>
      <c r="H471" s="13" t="s">
        <v>162</v>
      </c>
      <c r="I471" s="12" t="s">
        <v>1120</v>
      </c>
      <c r="J471" s="13" t="s">
        <v>141</v>
      </c>
      <c r="K471" s="13" t="s">
        <v>175</v>
      </c>
      <c r="L471" s="13" t="n">
        <f aca="false">IF(K471="Cited",1,0)</f>
        <v>1</v>
      </c>
      <c r="M471" s="13" t="n">
        <f aca="false">IF(OR(K471="Cited",K471="Mentioned"),1,0)</f>
        <v>1</v>
      </c>
      <c r="N471" s="11" t="s">
        <v>1123</v>
      </c>
      <c r="O471" s="12" t="s">
        <v>1124</v>
      </c>
      <c r="P471" s="11" t="s">
        <v>1125</v>
      </c>
      <c r="Q471" s="12" t="s">
        <v>145</v>
      </c>
      <c r="R471" s="13" t="s">
        <v>140</v>
      </c>
    </row>
    <row r="472" customFormat="false" ht="23.25" hidden="false" customHeight="true" outlineLevel="0" collapsed="false">
      <c r="A472" s="13" t="n">
        <v>471</v>
      </c>
      <c r="B472" s="11" t="s">
        <v>1101</v>
      </c>
      <c r="C472" s="11" t="s">
        <v>223</v>
      </c>
      <c r="D472" s="12" t="s">
        <v>224</v>
      </c>
      <c r="E472" s="13" t="n">
        <v>5</v>
      </c>
      <c r="F472" s="11" t="s">
        <v>184</v>
      </c>
      <c r="G472" s="11" t="s">
        <v>173</v>
      </c>
      <c r="H472" s="13" t="s">
        <v>162</v>
      </c>
      <c r="I472" s="12" t="s">
        <v>1120</v>
      </c>
      <c r="J472" s="13" t="s">
        <v>146</v>
      </c>
      <c r="K472" s="13" t="s">
        <v>175</v>
      </c>
      <c r="L472" s="13" t="n">
        <f aca="false">IF(K472="Cited",1,0)</f>
        <v>1</v>
      </c>
      <c r="M472" s="13" t="n">
        <f aca="false">IF(OR(K472="Cited",K472="Mentioned"),1,0)</f>
        <v>1</v>
      </c>
      <c r="N472" s="11" t="s">
        <v>1126</v>
      </c>
      <c r="O472" s="12" t="s">
        <v>1127</v>
      </c>
      <c r="P472" s="11"/>
      <c r="Q472" s="12" t="s">
        <v>1128</v>
      </c>
      <c r="R472" s="13" t="s">
        <v>150</v>
      </c>
    </row>
    <row r="473" customFormat="false" ht="23.25" hidden="false" customHeight="true" outlineLevel="0" collapsed="false">
      <c r="A473" s="13" t="n">
        <v>472</v>
      </c>
      <c r="B473" s="11" t="s">
        <v>1101</v>
      </c>
      <c r="C473" s="11" t="s">
        <v>223</v>
      </c>
      <c r="D473" s="12" t="s">
        <v>224</v>
      </c>
      <c r="E473" s="13" t="n">
        <v>6</v>
      </c>
      <c r="F473" s="11" t="s">
        <v>184</v>
      </c>
      <c r="G473" s="11" t="s">
        <v>173</v>
      </c>
      <c r="H473" s="13" t="s">
        <v>162</v>
      </c>
      <c r="I473" s="12" t="s">
        <v>1129</v>
      </c>
      <c r="J473" s="13" t="s">
        <v>135</v>
      </c>
      <c r="K473" s="13" t="s">
        <v>175</v>
      </c>
      <c r="L473" s="13" t="n">
        <f aca="false">IF(K473="Cited",1,0)</f>
        <v>1</v>
      </c>
      <c r="M473" s="13" t="n">
        <f aca="false">IF(OR(K473="Cited",K473="Mentioned"),1,0)</f>
        <v>1</v>
      </c>
      <c r="N473" s="11" t="s">
        <v>1130</v>
      </c>
      <c r="O473" s="12" t="s">
        <v>1131</v>
      </c>
      <c r="P473" s="11"/>
      <c r="Q473" s="12" t="s">
        <v>139</v>
      </c>
      <c r="R473" s="13" t="s">
        <v>150</v>
      </c>
    </row>
    <row r="474" customFormat="false" ht="23.25" hidden="false" customHeight="true" outlineLevel="0" collapsed="false">
      <c r="A474" s="13" t="n">
        <v>473</v>
      </c>
      <c r="B474" s="11" t="s">
        <v>1101</v>
      </c>
      <c r="C474" s="11" t="s">
        <v>223</v>
      </c>
      <c r="D474" s="12" t="s">
        <v>224</v>
      </c>
      <c r="E474" s="13" t="n">
        <v>6</v>
      </c>
      <c r="F474" s="11" t="s">
        <v>184</v>
      </c>
      <c r="G474" s="11" t="s">
        <v>173</v>
      </c>
      <c r="H474" s="13" t="s">
        <v>162</v>
      </c>
      <c r="I474" s="12" t="s">
        <v>1129</v>
      </c>
      <c r="J474" s="13" t="s">
        <v>141</v>
      </c>
      <c r="K474" s="13" t="s">
        <v>175</v>
      </c>
      <c r="L474" s="13" t="n">
        <f aca="false">IF(K474="Cited",1,0)</f>
        <v>1</v>
      </c>
      <c r="M474" s="13" t="n">
        <f aca="false">IF(OR(K474="Cited",K474="Mentioned"),1,0)</f>
        <v>1</v>
      </c>
      <c r="N474" s="11" t="s">
        <v>1132</v>
      </c>
      <c r="O474" s="12" t="s">
        <v>1133</v>
      </c>
      <c r="P474" s="11" t="s">
        <v>1134</v>
      </c>
      <c r="Q474" s="12" t="s">
        <v>145</v>
      </c>
      <c r="R474" s="13" t="s">
        <v>140</v>
      </c>
    </row>
    <row r="475" customFormat="false" ht="23.25" hidden="false" customHeight="true" outlineLevel="0" collapsed="false">
      <c r="A475" s="13" t="n">
        <v>474</v>
      </c>
      <c r="B475" s="11" t="s">
        <v>1101</v>
      </c>
      <c r="C475" s="11" t="s">
        <v>223</v>
      </c>
      <c r="D475" s="12" t="s">
        <v>224</v>
      </c>
      <c r="E475" s="13" t="n">
        <v>6</v>
      </c>
      <c r="F475" s="11" t="s">
        <v>184</v>
      </c>
      <c r="G475" s="11" t="s">
        <v>173</v>
      </c>
      <c r="H475" s="13" t="s">
        <v>162</v>
      </c>
      <c r="I475" s="12" t="s">
        <v>1129</v>
      </c>
      <c r="J475" s="13" t="s">
        <v>146</v>
      </c>
      <c r="K475" s="13" t="s">
        <v>175</v>
      </c>
      <c r="L475" s="13" t="n">
        <f aca="false">IF(K475="Cited",1,0)</f>
        <v>1</v>
      </c>
      <c r="M475" s="13" t="n">
        <f aca="false">IF(OR(K475="Cited",K475="Mentioned"),1,0)</f>
        <v>1</v>
      </c>
      <c r="N475" s="11" t="s">
        <v>1135</v>
      </c>
      <c r="O475" s="12" t="s">
        <v>1136</v>
      </c>
      <c r="P475" s="11"/>
      <c r="Q475" s="12" t="s">
        <v>1137</v>
      </c>
      <c r="R475" s="13" t="s">
        <v>150</v>
      </c>
    </row>
    <row r="476" customFormat="false" ht="23.25" hidden="false" customHeight="true" outlineLevel="0" collapsed="false">
      <c r="A476" s="13" t="n">
        <v>475</v>
      </c>
      <c r="B476" s="11" t="s">
        <v>1101</v>
      </c>
      <c r="C476" s="11" t="s">
        <v>223</v>
      </c>
      <c r="D476" s="12" t="s">
        <v>224</v>
      </c>
      <c r="E476" s="13" t="n">
        <v>7</v>
      </c>
      <c r="F476" s="11" t="s">
        <v>203</v>
      </c>
      <c r="G476" s="11" t="s">
        <v>173</v>
      </c>
      <c r="H476" s="13" t="s">
        <v>162</v>
      </c>
      <c r="I476" s="12" t="s">
        <v>1138</v>
      </c>
      <c r="J476" s="13" t="s">
        <v>135</v>
      </c>
      <c r="K476" s="13" t="s">
        <v>175</v>
      </c>
      <c r="L476" s="13" t="n">
        <f aca="false">IF(K476="Cited",1,0)</f>
        <v>1</v>
      </c>
      <c r="M476" s="13" t="n">
        <f aca="false">IF(OR(K476="Cited",K476="Mentioned"),1,0)</f>
        <v>1</v>
      </c>
      <c r="N476" s="11" t="s">
        <v>1139</v>
      </c>
      <c r="O476" s="12" t="s">
        <v>1140</v>
      </c>
      <c r="P476" s="11"/>
      <c r="Q476" s="12" t="s">
        <v>139</v>
      </c>
      <c r="R476" s="13" t="s">
        <v>150</v>
      </c>
    </row>
    <row r="477" customFormat="false" ht="23.25" hidden="false" customHeight="true" outlineLevel="0" collapsed="false">
      <c r="A477" s="13" t="n">
        <v>476</v>
      </c>
      <c r="B477" s="11" t="s">
        <v>1101</v>
      </c>
      <c r="C477" s="11" t="s">
        <v>223</v>
      </c>
      <c r="D477" s="12" t="s">
        <v>224</v>
      </c>
      <c r="E477" s="13" t="n">
        <v>7</v>
      </c>
      <c r="F477" s="11" t="s">
        <v>203</v>
      </c>
      <c r="G477" s="11" t="s">
        <v>173</v>
      </c>
      <c r="H477" s="13" t="s">
        <v>162</v>
      </c>
      <c r="I477" s="12" t="s">
        <v>1138</v>
      </c>
      <c r="J477" s="13" t="s">
        <v>141</v>
      </c>
      <c r="K477" s="13" t="s">
        <v>175</v>
      </c>
      <c r="L477" s="13" t="n">
        <f aca="false">IF(K477="Cited",1,0)</f>
        <v>1</v>
      </c>
      <c r="M477" s="13" t="n">
        <f aca="false">IF(OR(K477="Cited",K477="Mentioned"),1,0)</f>
        <v>1</v>
      </c>
      <c r="N477" s="11" t="s">
        <v>1141</v>
      </c>
      <c r="O477" s="12" t="s">
        <v>1142</v>
      </c>
      <c r="P477" s="11" t="s">
        <v>1143</v>
      </c>
      <c r="Q477" s="12" t="s">
        <v>145</v>
      </c>
      <c r="R477" s="13" t="s">
        <v>140</v>
      </c>
    </row>
    <row r="478" customFormat="false" ht="23.25" hidden="false" customHeight="true" outlineLevel="0" collapsed="false">
      <c r="A478" s="13" t="n">
        <v>477</v>
      </c>
      <c r="B478" s="11" t="s">
        <v>1101</v>
      </c>
      <c r="C478" s="11" t="s">
        <v>223</v>
      </c>
      <c r="D478" s="12" t="s">
        <v>224</v>
      </c>
      <c r="E478" s="13" t="n">
        <v>7</v>
      </c>
      <c r="F478" s="11" t="s">
        <v>203</v>
      </c>
      <c r="G478" s="11" t="s">
        <v>173</v>
      </c>
      <c r="H478" s="13" t="s">
        <v>162</v>
      </c>
      <c r="I478" s="12" t="s">
        <v>1138</v>
      </c>
      <c r="J478" s="13" t="s">
        <v>146</v>
      </c>
      <c r="K478" s="13" t="s">
        <v>175</v>
      </c>
      <c r="L478" s="13" t="n">
        <f aca="false">IF(K478="Cited",1,0)</f>
        <v>1</v>
      </c>
      <c r="M478" s="13" t="n">
        <f aca="false">IF(OR(K478="Cited",K478="Mentioned"),1,0)</f>
        <v>1</v>
      </c>
      <c r="N478" s="11" t="s">
        <v>1144</v>
      </c>
      <c r="O478" s="12" t="s">
        <v>1145</v>
      </c>
      <c r="P478" s="11"/>
      <c r="Q478" s="12" t="s">
        <v>1146</v>
      </c>
      <c r="R478" s="13" t="s">
        <v>150</v>
      </c>
    </row>
    <row r="479" customFormat="false" ht="23.25" hidden="false" customHeight="true" outlineLevel="0" collapsed="false">
      <c r="A479" s="13" t="n">
        <v>478</v>
      </c>
      <c r="B479" s="11" t="s">
        <v>1101</v>
      </c>
      <c r="C479" s="11" t="s">
        <v>223</v>
      </c>
      <c r="D479" s="12" t="s">
        <v>224</v>
      </c>
      <c r="E479" s="13" t="n">
        <v>8</v>
      </c>
      <c r="F479" s="11" t="s">
        <v>203</v>
      </c>
      <c r="G479" s="11" t="s">
        <v>132</v>
      </c>
      <c r="H479" s="13" t="s">
        <v>133</v>
      </c>
      <c r="I479" s="12" t="s">
        <v>288</v>
      </c>
      <c r="J479" s="13" t="s">
        <v>135</v>
      </c>
      <c r="K479" s="13" t="s">
        <v>136</v>
      </c>
      <c r="L479" s="13" t="n">
        <f aca="false">IF(K479="Cited",1,0)</f>
        <v>0</v>
      </c>
      <c r="M479" s="13" t="n">
        <f aca="false">IF(OR(K479="Cited",K479="Mentioned"),1,0)</f>
        <v>0</v>
      </c>
      <c r="N479" s="11" t="s">
        <v>289</v>
      </c>
      <c r="O479" s="12" t="s">
        <v>227</v>
      </c>
      <c r="P479" s="11"/>
      <c r="Q479" s="12" t="s">
        <v>139</v>
      </c>
      <c r="R479" s="13" t="s">
        <v>150</v>
      </c>
    </row>
    <row r="480" customFormat="false" ht="23.25" hidden="false" customHeight="true" outlineLevel="0" collapsed="false">
      <c r="A480" s="13" t="n">
        <v>479</v>
      </c>
      <c r="B480" s="11" t="s">
        <v>1101</v>
      </c>
      <c r="C480" s="11" t="s">
        <v>223</v>
      </c>
      <c r="D480" s="12" t="s">
        <v>224</v>
      </c>
      <c r="E480" s="13" t="n">
        <v>8</v>
      </c>
      <c r="F480" s="11" t="s">
        <v>203</v>
      </c>
      <c r="G480" s="11" t="s">
        <v>132</v>
      </c>
      <c r="H480" s="13" t="s">
        <v>133</v>
      </c>
      <c r="I480" s="12" t="s">
        <v>288</v>
      </c>
      <c r="J480" s="13" t="s">
        <v>141</v>
      </c>
      <c r="K480" s="13" t="s">
        <v>136</v>
      </c>
      <c r="L480" s="13" t="n">
        <f aca="false">IF(K480="Cited",1,0)</f>
        <v>0</v>
      </c>
      <c r="M480" s="13" t="n">
        <f aca="false">IF(OR(K480="Cited",K480="Mentioned"),1,0)</f>
        <v>0</v>
      </c>
      <c r="N480" s="11" t="s">
        <v>290</v>
      </c>
      <c r="O480" s="12" t="s">
        <v>291</v>
      </c>
      <c r="P480" s="11" t="s">
        <v>292</v>
      </c>
      <c r="Q480" s="12" t="s">
        <v>145</v>
      </c>
      <c r="R480" s="13" t="s">
        <v>140</v>
      </c>
    </row>
    <row r="481" customFormat="false" ht="23.25" hidden="false" customHeight="true" outlineLevel="0" collapsed="false">
      <c r="A481" s="13" t="n">
        <v>480</v>
      </c>
      <c r="B481" s="11" t="s">
        <v>1101</v>
      </c>
      <c r="C481" s="11" t="s">
        <v>223</v>
      </c>
      <c r="D481" s="12" t="s">
        <v>224</v>
      </c>
      <c r="E481" s="13" t="n">
        <v>8</v>
      </c>
      <c r="F481" s="11" t="s">
        <v>203</v>
      </c>
      <c r="G481" s="11" t="s">
        <v>132</v>
      </c>
      <c r="H481" s="13" t="s">
        <v>133</v>
      </c>
      <c r="I481" s="12" t="s">
        <v>288</v>
      </c>
      <c r="J481" s="13" t="s">
        <v>146</v>
      </c>
      <c r="K481" s="13" t="s">
        <v>136</v>
      </c>
      <c r="L481" s="13" t="n">
        <f aca="false">IF(K481="Cited",1,0)</f>
        <v>0</v>
      </c>
      <c r="M481" s="13" t="n">
        <f aca="false">IF(OR(K481="Cited",K481="Mentioned"),1,0)</f>
        <v>0</v>
      </c>
      <c r="N481" s="11" t="s">
        <v>293</v>
      </c>
      <c r="O481" s="12" t="s">
        <v>294</v>
      </c>
      <c r="P481" s="11"/>
      <c r="Q481" s="12" t="s">
        <v>295</v>
      </c>
      <c r="R481" s="13" t="s">
        <v>150</v>
      </c>
    </row>
    <row r="482" customFormat="false" ht="23.25" hidden="false" customHeight="true" outlineLevel="0" collapsed="false">
      <c r="A482" s="13" t="n">
        <v>481</v>
      </c>
      <c r="B482" s="11" t="s">
        <v>1147</v>
      </c>
      <c r="C482" s="11" t="s">
        <v>223</v>
      </c>
      <c r="D482" s="12" t="s">
        <v>224</v>
      </c>
      <c r="E482" s="13" t="n">
        <v>1</v>
      </c>
      <c r="F482" s="11" t="s">
        <v>131</v>
      </c>
      <c r="G482" s="11" t="s">
        <v>132</v>
      </c>
      <c r="H482" s="13" t="s">
        <v>133</v>
      </c>
      <c r="I482" s="12" t="s">
        <v>225</v>
      </c>
      <c r="J482" s="13" t="s">
        <v>135</v>
      </c>
      <c r="K482" s="13" t="s">
        <v>136</v>
      </c>
      <c r="L482" s="13" t="n">
        <f aca="false">IF(K482="Cited",1,0)</f>
        <v>0</v>
      </c>
      <c r="M482" s="13" t="n">
        <f aca="false">IF(OR(K482="Cited",K482="Mentioned"),1,0)</f>
        <v>0</v>
      </c>
      <c r="N482" s="11" t="s">
        <v>226</v>
      </c>
      <c r="O482" s="12" t="s">
        <v>227</v>
      </c>
      <c r="P482" s="11"/>
      <c r="Q482" s="12" t="s">
        <v>139</v>
      </c>
      <c r="R482" s="13" t="s">
        <v>150</v>
      </c>
    </row>
    <row r="483" customFormat="false" ht="23.25" hidden="false" customHeight="true" outlineLevel="0" collapsed="false">
      <c r="A483" s="13" t="n">
        <v>482</v>
      </c>
      <c r="B483" s="11" t="s">
        <v>1147</v>
      </c>
      <c r="C483" s="11" t="s">
        <v>223</v>
      </c>
      <c r="D483" s="12" t="s">
        <v>224</v>
      </c>
      <c r="E483" s="13" t="n">
        <v>1</v>
      </c>
      <c r="F483" s="11" t="s">
        <v>131</v>
      </c>
      <c r="G483" s="11" t="s">
        <v>132</v>
      </c>
      <c r="H483" s="13" t="s">
        <v>133</v>
      </c>
      <c r="I483" s="12" t="s">
        <v>225</v>
      </c>
      <c r="J483" s="13" t="s">
        <v>141</v>
      </c>
      <c r="K483" s="13" t="s">
        <v>136</v>
      </c>
      <c r="L483" s="13" t="n">
        <f aca="false">IF(K483="Cited",1,0)</f>
        <v>0</v>
      </c>
      <c r="M483" s="13" t="n">
        <f aca="false">IF(OR(K483="Cited",K483="Mentioned"),1,0)</f>
        <v>0</v>
      </c>
      <c r="N483" s="11" t="s">
        <v>228</v>
      </c>
      <c r="O483" s="12" t="s">
        <v>229</v>
      </c>
      <c r="P483" s="11" t="s">
        <v>230</v>
      </c>
      <c r="Q483" s="12" t="s">
        <v>145</v>
      </c>
      <c r="R483" s="13" t="s">
        <v>140</v>
      </c>
    </row>
    <row r="484" customFormat="false" ht="23.25" hidden="false" customHeight="true" outlineLevel="0" collapsed="false">
      <c r="A484" s="13" t="n">
        <v>483</v>
      </c>
      <c r="B484" s="11" t="s">
        <v>1147</v>
      </c>
      <c r="C484" s="11" t="s">
        <v>223</v>
      </c>
      <c r="D484" s="12" t="s">
        <v>224</v>
      </c>
      <c r="E484" s="13" t="n">
        <v>1</v>
      </c>
      <c r="F484" s="11" t="s">
        <v>131</v>
      </c>
      <c r="G484" s="11" t="s">
        <v>132</v>
      </c>
      <c r="H484" s="13" t="s">
        <v>133</v>
      </c>
      <c r="I484" s="12" t="s">
        <v>225</v>
      </c>
      <c r="J484" s="13" t="s">
        <v>146</v>
      </c>
      <c r="K484" s="13" t="s">
        <v>136</v>
      </c>
      <c r="L484" s="13" t="n">
        <f aca="false">IF(K484="Cited",1,0)</f>
        <v>0</v>
      </c>
      <c r="M484" s="13" t="n">
        <f aca="false">IF(OR(K484="Cited",K484="Mentioned"),1,0)</f>
        <v>0</v>
      </c>
      <c r="N484" s="11" t="s">
        <v>231</v>
      </c>
      <c r="O484" s="12" t="s">
        <v>232</v>
      </c>
      <c r="P484" s="11"/>
      <c r="Q484" s="12" t="s">
        <v>233</v>
      </c>
      <c r="R484" s="13" t="s">
        <v>150</v>
      </c>
    </row>
    <row r="485" customFormat="false" ht="34.5" hidden="false" customHeight="true" outlineLevel="0" collapsed="false">
      <c r="A485" s="13" t="n">
        <v>484</v>
      </c>
      <c r="B485" s="11" t="s">
        <v>1147</v>
      </c>
      <c r="C485" s="11" t="s">
        <v>223</v>
      </c>
      <c r="D485" s="12" t="s">
        <v>224</v>
      </c>
      <c r="E485" s="13" t="n">
        <v>2</v>
      </c>
      <c r="F485" s="11" t="s">
        <v>131</v>
      </c>
      <c r="G485" s="11" t="s">
        <v>132</v>
      </c>
      <c r="H485" s="13" t="s">
        <v>133</v>
      </c>
      <c r="I485" s="12" t="s">
        <v>234</v>
      </c>
      <c r="J485" s="13" t="s">
        <v>135</v>
      </c>
      <c r="K485" s="13" t="s">
        <v>136</v>
      </c>
      <c r="L485" s="13" t="n">
        <f aca="false">IF(K485="Cited",1,0)</f>
        <v>0</v>
      </c>
      <c r="M485" s="13" t="n">
        <f aca="false">IF(OR(K485="Cited",K485="Mentioned"),1,0)</f>
        <v>0</v>
      </c>
      <c r="N485" s="11" t="s">
        <v>235</v>
      </c>
      <c r="O485" s="12" t="s">
        <v>236</v>
      </c>
      <c r="P485" s="11"/>
      <c r="Q485" s="12" t="s">
        <v>139</v>
      </c>
      <c r="R485" s="13" t="s">
        <v>150</v>
      </c>
    </row>
    <row r="486" customFormat="false" ht="23.25" hidden="false" customHeight="true" outlineLevel="0" collapsed="false">
      <c r="A486" s="13" t="n">
        <v>485</v>
      </c>
      <c r="B486" s="11" t="s">
        <v>1147</v>
      </c>
      <c r="C486" s="11" t="s">
        <v>223</v>
      </c>
      <c r="D486" s="12" t="s">
        <v>224</v>
      </c>
      <c r="E486" s="13" t="n">
        <v>2</v>
      </c>
      <c r="F486" s="11" t="s">
        <v>131</v>
      </c>
      <c r="G486" s="11" t="s">
        <v>132</v>
      </c>
      <c r="H486" s="13" t="s">
        <v>133</v>
      </c>
      <c r="I486" s="12" t="s">
        <v>234</v>
      </c>
      <c r="J486" s="13" t="s">
        <v>141</v>
      </c>
      <c r="K486" s="13" t="s">
        <v>136</v>
      </c>
      <c r="L486" s="13" t="n">
        <f aca="false">IF(K486="Cited",1,0)</f>
        <v>0</v>
      </c>
      <c r="M486" s="13" t="n">
        <f aca="false">IF(OR(K486="Cited",K486="Mentioned"),1,0)</f>
        <v>0</v>
      </c>
      <c r="N486" s="11" t="s">
        <v>237</v>
      </c>
      <c r="O486" s="12" t="s">
        <v>238</v>
      </c>
      <c r="P486" s="11" t="s">
        <v>239</v>
      </c>
      <c r="Q486" s="12" t="s">
        <v>145</v>
      </c>
      <c r="R486" s="13" t="s">
        <v>140</v>
      </c>
    </row>
    <row r="487" customFormat="false" ht="23.25" hidden="false" customHeight="true" outlineLevel="0" collapsed="false">
      <c r="A487" s="13" t="n">
        <v>486</v>
      </c>
      <c r="B487" s="11" t="s">
        <v>1147</v>
      </c>
      <c r="C487" s="11" t="s">
        <v>223</v>
      </c>
      <c r="D487" s="12" t="s">
        <v>224</v>
      </c>
      <c r="E487" s="13" t="n">
        <v>2</v>
      </c>
      <c r="F487" s="11" t="s">
        <v>131</v>
      </c>
      <c r="G487" s="11" t="s">
        <v>132</v>
      </c>
      <c r="H487" s="13" t="s">
        <v>133</v>
      </c>
      <c r="I487" s="12" t="s">
        <v>234</v>
      </c>
      <c r="J487" s="13" t="s">
        <v>146</v>
      </c>
      <c r="K487" s="13" t="s">
        <v>136</v>
      </c>
      <c r="L487" s="13" t="n">
        <f aca="false">IF(K487="Cited",1,0)</f>
        <v>0</v>
      </c>
      <c r="M487" s="13" t="n">
        <f aca="false">IF(OR(K487="Cited",K487="Mentioned"),1,0)</f>
        <v>0</v>
      </c>
      <c r="N487" s="11" t="s">
        <v>240</v>
      </c>
      <c r="O487" s="12" t="s">
        <v>241</v>
      </c>
      <c r="P487" s="11"/>
      <c r="Q487" s="12" t="s">
        <v>242</v>
      </c>
      <c r="R487" s="13" t="s">
        <v>150</v>
      </c>
    </row>
    <row r="488" customFormat="false" ht="23.25" hidden="false" customHeight="true" outlineLevel="0" collapsed="false">
      <c r="A488" s="13" t="n">
        <v>487</v>
      </c>
      <c r="B488" s="11" t="s">
        <v>1147</v>
      </c>
      <c r="C488" s="11" t="s">
        <v>223</v>
      </c>
      <c r="D488" s="12" t="s">
        <v>224</v>
      </c>
      <c r="E488" s="13" t="n">
        <v>3</v>
      </c>
      <c r="F488" s="11" t="s">
        <v>160</v>
      </c>
      <c r="G488" s="11" t="s">
        <v>161</v>
      </c>
      <c r="H488" s="13" t="s">
        <v>162</v>
      </c>
      <c r="I488" s="12" t="s">
        <v>1148</v>
      </c>
      <c r="J488" s="13" t="s">
        <v>135</v>
      </c>
      <c r="K488" s="13" t="s">
        <v>175</v>
      </c>
      <c r="L488" s="13" t="n">
        <f aca="false">IF(K488="Cited",1,0)</f>
        <v>1</v>
      </c>
      <c r="M488" s="13" t="n">
        <f aca="false">IF(OR(K488="Cited",K488="Mentioned"),1,0)</f>
        <v>1</v>
      </c>
      <c r="N488" s="11" t="s">
        <v>1149</v>
      </c>
      <c r="O488" s="12" t="s">
        <v>1150</v>
      </c>
      <c r="P488" s="11"/>
      <c r="Q488" s="12" t="s">
        <v>139</v>
      </c>
      <c r="R488" s="13" t="s">
        <v>150</v>
      </c>
    </row>
    <row r="489" customFormat="false" ht="23.25" hidden="false" customHeight="true" outlineLevel="0" collapsed="false">
      <c r="A489" s="13" t="n">
        <v>488</v>
      </c>
      <c r="B489" s="11" t="s">
        <v>1147</v>
      </c>
      <c r="C489" s="11" t="s">
        <v>223</v>
      </c>
      <c r="D489" s="12" t="s">
        <v>224</v>
      </c>
      <c r="E489" s="13" t="n">
        <v>3</v>
      </c>
      <c r="F489" s="11" t="s">
        <v>160</v>
      </c>
      <c r="G489" s="11" t="s">
        <v>161</v>
      </c>
      <c r="H489" s="13" t="s">
        <v>162</v>
      </c>
      <c r="I489" s="12" t="s">
        <v>1148</v>
      </c>
      <c r="J489" s="13" t="s">
        <v>141</v>
      </c>
      <c r="K489" s="13" t="s">
        <v>136</v>
      </c>
      <c r="L489" s="13" t="n">
        <f aca="false">IF(K489="Cited",1,0)</f>
        <v>0</v>
      </c>
      <c r="M489" s="13" t="n">
        <f aca="false">IF(OR(K489="Cited",K489="Mentioned"),1,0)</f>
        <v>0</v>
      </c>
      <c r="N489" s="11" t="s">
        <v>1151</v>
      </c>
      <c r="O489" s="12" t="s">
        <v>1152</v>
      </c>
      <c r="P489" s="11" t="s">
        <v>1153</v>
      </c>
      <c r="Q489" s="12" t="s">
        <v>145</v>
      </c>
      <c r="R489" s="13" t="s">
        <v>140</v>
      </c>
    </row>
    <row r="490" customFormat="false" ht="23.25" hidden="false" customHeight="true" outlineLevel="0" collapsed="false">
      <c r="A490" s="13" t="n">
        <v>489</v>
      </c>
      <c r="B490" s="11" t="s">
        <v>1147</v>
      </c>
      <c r="C490" s="11" t="s">
        <v>223</v>
      </c>
      <c r="D490" s="12" t="s">
        <v>224</v>
      </c>
      <c r="E490" s="13" t="n">
        <v>3</v>
      </c>
      <c r="F490" s="11" t="s">
        <v>160</v>
      </c>
      <c r="G490" s="11" t="s">
        <v>161</v>
      </c>
      <c r="H490" s="13" t="s">
        <v>162</v>
      </c>
      <c r="I490" s="12" t="s">
        <v>1148</v>
      </c>
      <c r="J490" s="13" t="s">
        <v>146</v>
      </c>
      <c r="K490" s="13" t="s">
        <v>175</v>
      </c>
      <c r="L490" s="13" t="n">
        <f aca="false">IF(K490="Cited",1,0)</f>
        <v>1</v>
      </c>
      <c r="M490" s="13" t="n">
        <f aca="false">IF(OR(K490="Cited",K490="Mentioned"),1,0)</f>
        <v>1</v>
      </c>
      <c r="N490" s="11" t="s">
        <v>1154</v>
      </c>
      <c r="O490" s="12" t="s">
        <v>1155</v>
      </c>
      <c r="P490" s="11"/>
      <c r="Q490" s="12" t="s">
        <v>1156</v>
      </c>
      <c r="R490" s="13" t="s">
        <v>150</v>
      </c>
    </row>
    <row r="491" customFormat="false" ht="23.25" hidden="false" customHeight="true" outlineLevel="0" collapsed="false">
      <c r="A491" s="13" t="n">
        <v>490</v>
      </c>
      <c r="B491" s="11" t="s">
        <v>1147</v>
      </c>
      <c r="C491" s="11" t="s">
        <v>223</v>
      </c>
      <c r="D491" s="12" t="s">
        <v>224</v>
      </c>
      <c r="E491" s="13" t="n">
        <v>4</v>
      </c>
      <c r="F491" s="11" t="s">
        <v>160</v>
      </c>
      <c r="G491" s="11" t="s">
        <v>173</v>
      </c>
      <c r="H491" s="13" t="s">
        <v>162</v>
      </c>
      <c r="I491" s="12" t="s">
        <v>1157</v>
      </c>
      <c r="J491" s="13" t="s">
        <v>135</v>
      </c>
      <c r="K491" s="13" t="s">
        <v>175</v>
      </c>
      <c r="L491" s="13" t="n">
        <f aca="false">IF(K491="Cited",1,0)</f>
        <v>1</v>
      </c>
      <c r="M491" s="13" t="n">
        <f aca="false">IF(OR(K491="Cited",K491="Mentioned"),1,0)</f>
        <v>1</v>
      </c>
      <c r="N491" s="11" t="s">
        <v>1158</v>
      </c>
      <c r="O491" s="12" t="s">
        <v>1159</v>
      </c>
      <c r="P491" s="11"/>
      <c r="Q491" s="12" t="s">
        <v>139</v>
      </c>
      <c r="R491" s="13" t="s">
        <v>150</v>
      </c>
    </row>
    <row r="492" customFormat="false" ht="23.25" hidden="false" customHeight="true" outlineLevel="0" collapsed="false">
      <c r="A492" s="13" t="n">
        <v>491</v>
      </c>
      <c r="B492" s="11" t="s">
        <v>1147</v>
      </c>
      <c r="C492" s="11" t="s">
        <v>223</v>
      </c>
      <c r="D492" s="12" t="s">
        <v>224</v>
      </c>
      <c r="E492" s="13" t="n">
        <v>4</v>
      </c>
      <c r="F492" s="11" t="s">
        <v>160</v>
      </c>
      <c r="G492" s="11" t="s">
        <v>173</v>
      </c>
      <c r="H492" s="13" t="s">
        <v>162</v>
      </c>
      <c r="I492" s="12" t="s">
        <v>1157</v>
      </c>
      <c r="J492" s="13" t="s">
        <v>141</v>
      </c>
      <c r="K492" s="13" t="s">
        <v>175</v>
      </c>
      <c r="L492" s="13" t="n">
        <f aca="false">IF(K492="Cited",1,0)</f>
        <v>1</v>
      </c>
      <c r="M492" s="13" t="n">
        <f aca="false">IF(OR(K492="Cited",K492="Mentioned"),1,0)</f>
        <v>1</v>
      </c>
      <c r="N492" s="11" t="s">
        <v>1160</v>
      </c>
      <c r="O492" s="12" t="s">
        <v>1161</v>
      </c>
      <c r="P492" s="11" t="s">
        <v>1162</v>
      </c>
      <c r="Q492" s="12" t="s">
        <v>145</v>
      </c>
      <c r="R492" s="13" t="s">
        <v>140</v>
      </c>
    </row>
    <row r="493" customFormat="false" ht="23.25" hidden="false" customHeight="true" outlineLevel="0" collapsed="false">
      <c r="A493" s="13" t="n">
        <v>492</v>
      </c>
      <c r="B493" s="11" t="s">
        <v>1147</v>
      </c>
      <c r="C493" s="11" t="s">
        <v>223</v>
      </c>
      <c r="D493" s="12" t="s">
        <v>224</v>
      </c>
      <c r="E493" s="13" t="n">
        <v>4</v>
      </c>
      <c r="F493" s="11" t="s">
        <v>160</v>
      </c>
      <c r="G493" s="11" t="s">
        <v>173</v>
      </c>
      <c r="H493" s="13" t="s">
        <v>162</v>
      </c>
      <c r="I493" s="12" t="s">
        <v>1157</v>
      </c>
      <c r="J493" s="13" t="s">
        <v>146</v>
      </c>
      <c r="K493" s="13" t="s">
        <v>175</v>
      </c>
      <c r="L493" s="13" t="n">
        <f aca="false">IF(K493="Cited",1,0)</f>
        <v>1</v>
      </c>
      <c r="M493" s="13" t="n">
        <f aca="false">IF(OR(K493="Cited",K493="Mentioned"),1,0)</f>
        <v>1</v>
      </c>
      <c r="N493" s="11" t="s">
        <v>1163</v>
      </c>
      <c r="O493" s="12" t="s">
        <v>1164</v>
      </c>
      <c r="P493" s="11"/>
      <c r="Q493" s="12" t="s">
        <v>1165</v>
      </c>
      <c r="R493" s="13" t="s">
        <v>150</v>
      </c>
    </row>
    <row r="494" customFormat="false" ht="23.25" hidden="false" customHeight="true" outlineLevel="0" collapsed="false">
      <c r="A494" s="13" t="n">
        <v>493</v>
      </c>
      <c r="B494" s="11" t="s">
        <v>1147</v>
      </c>
      <c r="C494" s="11" t="s">
        <v>223</v>
      </c>
      <c r="D494" s="12" t="s">
        <v>224</v>
      </c>
      <c r="E494" s="13" t="n">
        <v>5</v>
      </c>
      <c r="F494" s="11" t="s">
        <v>184</v>
      </c>
      <c r="G494" s="11" t="s">
        <v>173</v>
      </c>
      <c r="H494" s="13" t="s">
        <v>162</v>
      </c>
      <c r="I494" s="12" t="s">
        <v>1166</v>
      </c>
      <c r="J494" s="13" t="s">
        <v>135</v>
      </c>
      <c r="K494" s="13" t="s">
        <v>175</v>
      </c>
      <c r="L494" s="13" t="n">
        <f aca="false">IF(K494="Cited",1,0)</f>
        <v>1</v>
      </c>
      <c r="M494" s="13" t="n">
        <f aca="false">IF(OR(K494="Cited",K494="Mentioned"),1,0)</f>
        <v>1</v>
      </c>
      <c r="N494" s="11" t="s">
        <v>1167</v>
      </c>
      <c r="O494" s="12" t="s">
        <v>1168</v>
      </c>
      <c r="P494" s="11"/>
      <c r="Q494" s="12" t="s">
        <v>139</v>
      </c>
      <c r="R494" s="13" t="s">
        <v>150</v>
      </c>
    </row>
    <row r="495" customFormat="false" ht="15" hidden="false" customHeight="true" outlineLevel="0" collapsed="false">
      <c r="A495" s="13" t="n">
        <v>494</v>
      </c>
      <c r="B495" s="11" t="s">
        <v>1147</v>
      </c>
      <c r="C495" s="11" t="s">
        <v>223</v>
      </c>
      <c r="D495" s="12" t="s">
        <v>224</v>
      </c>
      <c r="E495" s="13" t="n">
        <v>5</v>
      </c>
      <c r="F495" s="11" t="s">
        <v>184</v>
      </c>
      <c r="G495" s="11" t="s">
        <v>173</v>
      </c>
      <c r="H495" s="13" t="s">
        <v>162</v>
      </c>
      <c r="I495" s="12" t="s">
        <v>1166</v>
      </c>
      <c r="J495" s="13" t="s">
        <v>141</v>
      </c>
      <c r="K495" s="13" t="s">
        <v>175</v>
      </c>
      <c r="L495" s="13" t="n">
        <f aca="false">IF(K495="Cited",1,0)</f>
        <v>1</v>
      </c>
      <c r="M495" s="13" t="n">
        <f aca="false">IF(OR(K495="Cited",K495="Mentioned"),1,0)</f>
        <v>1</v>
      </c>
      <c r="N495" s="11" t="s">
        <v>1169</v>
      </c>
      <c r="O495" s="12" t="s">
        <v>1170</v>
      </c>
      <c r="P495" s="11" t="s">
        <v>1171</v>
      </c>
      <c r="Q495" s="12" t="s">
        <v>145</v>
      </c>
      <c r="R495" s="13" t="s">
        <v>140</v>
      </c>
    </row>
    <row r="496" customFormat="false" ht="23.25" hidden="false" customHeight="true" outlineLevel="0" collapsed="false">
      <c r="A496" s="13" t="n">
        <v>495</v>
      </c>
      <c r="B496" s="11" t="s">
        <v>1147</v>
      </c>
      <c r="C496" s="11" t="s">
        <v>223</v>
      </c>
      <c r="D496" s="12" t="s">
        <v>224</v>
      </c>
      <c r="E496" s="13" t="n">
        <v>5</v>
      </c>
      <c r="F496" s="11" t="s">
        <v>184</v>
      </c>
      <c r="G496" s="11" t="s">
        <v>173</v>
      </c>
      <c r="H496" s="13" t="s">
        <v>162</v>
      </c>
      <c r="I496" s="12" t="s">
        <v>1166</v>
      </c>
      <c r="J496" s="13" t="s">
        <v>146</v>
      </c>
      <c r="K496" s="13" t="s">
        <v>175</v>
      </c>
      <c r="L496" s="13" t="n">
        <f aca="false">IF(K496="Cited",1,0)</f>
        <v>1</v>
      </c>
      <c r="M496" s="13" t="n">
        <f aca="false">IF(OR(K496="Cited",K496="Mentioned"),1,0)</f>
        <v>1</v>
      </c>
      <c r="N496" s="11" t="s">
        <v>1172</v>
      </c>
      <c r="O496" s="12" t="s">
        <v>1173</v>
      </c>
      <c r="P496" s="11"/>
      <c r="Q496" s="12" t="s">
        <v>1174</v>
      </c>
      <c r="R496" s="13" t="s">
        <v>150</v>
      </c>
    </row>
    <row r="497" customFormat="false" ht="23.25" hidden="false" customHeight="true" outlineLevel="0" collapsed="false">
      <c r="A497" s="13" t="n">
        <v>496</v>
      </c>
      <c r="B497" s="11" t="s">
        <v>1147</v>
      </c>
      <c r="C497" s="11" t="s">
        <v>223</v>
      </c>
      <c r="D497" s="12" t="s">
        <v>224</v>
      </c>
      <c r="E497" s="13" t="n">
        <v>6</v>
      </c>
      <c r="F497" s="11" t="s">
        <v>184</v>
      </c>
      <c r="G497" s="11" t="s">
        <v>173</v>
      </c>
      <c r="H497" s="13" t="s">
        <v>162</v>
      </c>
      <c r="I497" s="12" t="s">
        <v>1175</v>
      </c>
      <c r="J497" s="13" t="s">
        <v>135</v>
      </c>
      <c r="K497" s="13" t="s">
        <v>175</v>
      </c>
      <c r="L497" s="13" t="n">
        <f aca="false">IF(K497="Cited",1,0)</f>
        <v>1</v>
      </c>
      <c r="M497" s="13" t="n">
        <f aca="false">IF(OR(K497="Cited",K497="Mentioned"),1,0)</f>
        <v>1</v>
      </c>
      <c r="N497" s="11" t="s">
        <v>1176</v>
      </c>
      <c r="O497" s="12" t="s">
        <v>1177</v>
      </c>
      <c r="P497" s="11"/>
      <c r="Q497" s="12" t="s">
        <v>139</v>
      </c>
      <c r="R497" s="13" t="s">
        <v>150</v>
      </c>
    </row>
    <row r="498" customFormat="false" ht="23.25" hidden="false" customHeight="true" outlineLevel="0" collapsed="false">
      <c r="A498" s="13" t="n">
        <v>497</v>
      </c>
      <c r="B498" s="11" t="s">
        <v>1147</v>
      </c>
      <c r="C498" s="11" t="s">
        <v>223</v>
      </c>
      <c r="D498" s="12" t="s">
        <v>224</v>
      </c>
      <c r="E498" s="13" t="n">
        <v>6</v>
      </c>
      <c r="F498" s="11" t="s">
        <v>184</v>
      </c>
      <c r="G498" s="11" t="s">
        <v>173</v>
      </c>
      <c r="H498" s="13" t="s">
        <v>162</v>
      </c>
      <c r="I498" s="12" t="s">
        <v>1175</v>
      </c>
      <c r="J498" s="13" t="s">
        <v>141</v>
      </c>
      <c r="K498" s="13" t="s">
        <v>175</v>
      </c>
      <c r="L498" s="13" t="n">
        <f aca="false">IF(K498="Cited",1,0)</f>
        <v>1</v>
      </c>
      <c r="M498" s="13" t="n">
        <f aca="false">IF(OR(K498="Cited",K498="Mentioned"),1,0)</f>
        <v>1</v>
      </c>
      <c r="N498" s="11" t="s">
        <v>1178</v>
      </c>
      <c r="O498" s="12" t="s">
        <v>1179</v>
      </c>
      <c r="P498" s="11" t="s">
        <v>1180</v>
      </c>
      <c r="Q498" s="12" t="s">
        <v>145</v>
      </c>
      <c r="R498" s="13" t="s">
        <v>140</v>
      </c>
    </row>
    <row r="499" customFormat="false" ht="23.25" hidden="false" customHeight="true" outlineLevel="0" collapsed="false">
      <c r="A499" s="13" t="n">
        <v>498</v>
      </c>
      <c r="B499" s="11" t="s">
        <v>1147</v>
      </c>
      <c r="C499" s="11" t="s">
        <v>223</v>
      </c>
      <c r="D499" s="12" t="s">
        <v>224</v>
      </c>
      <c r="E499" s="13" t="n">
        <v>6</v>
      </c>
      <c r="F499" s="11" t="s">
        <v>184</v>
      </c>
      <c r="G499" s="11" t="s">
        <v>173</v>
      </c>
      <c r="H499" s="13" t="s">
        <v>162</v>
      </c>
      <c r="I499" s="12" t="s">
        <v>1175</v>
      </c>
      <c r="J499" s="13" t="s">
        <v>146</v>
      </c>
      <c r="K499" s="13" t="s">
        <v>175</v>
      </c>
      <c r="L499" s="13" t="n">
        <f aca="false">IF(K499="Cited",1,0)</f>
        <v>1</v>
      </c>
      <c r="M499" s="13" t="n">
        <f aca="false">IF(OR(K499="Cited",K499="Mentioned"),1,0)</f>
        <v>1</v>
      </c>
      <c r="N499" s="11" t="s">
        <v>1181</v>
      </c>
      <c r="O499" s="12" t="s">
        <v>1182</v>
      </c>
      <c r="P499" s="11"/>
      <c r="Q499" s="12" t="s">
        <v>1183</v>
      </c>
      <c r="R499" s="13" t="s">
        <v>150</v>
      </c>
    </row>
    <row r="500" customFormat="false" ht="23.25" hidden="false" customHeight="true" outlineLevel="0" collapsed="false">
      <c r="A500" s="13" t="n">
        <v>499</v>
      </c>
      <c r="B500" s="11" t="s">
        <v>1147</v>
      </c>
      <c r="C500" s="11" t="s">
        <v>223</v>
      </c>
      <c r="D500" s="12" t="s">
        <v>224</v>
      </c>
      <c r="E500" s="13" t="n">
        <v>7</v>
      </c>
      <c r="F500" s="11" t="s">
        <v>203</v>
      </c>
      <c r="G500" s="11" t="s">
        <v>173</v>
      </c>
      <c r="H500" s="13" t="s">
        <v>162</v>
      </c>
      <c r="I500" s="12" t="s">
        <v>1184</v>
      </c>
      <c r="J500" s="13" t="s">
        <v>135</v>
      </c>
      <c r="K500" s="13" t="s">
        <v>175</v>
      </c>
      <c r="L500" s="13" t="n">
        <f aca="false">IF(K500="Cited",1,0)</f>
        <v>1</v>
      </c>
      <c r="M500" s="13" t="n">
        <f aca="false">IF(OR(K500="Cited",K500="Mentioned"),1,0)</f>
        <v>1</v>
      </c>
      <c r="N500" s="11" t="s">
        <v>1185</v>
      </c>
      <c r="O500" s="12" t="s">
        <v>1186</v>
      </c>
      <c r="P500" s="11"/>
      <c r="Q500" s="12" t="s">
        <v>139</v>
      </c>
      <c r="R500" s="13" t="s">
        <v>150</v>
      </c>
    </row>
    <row r="501" customFormat="false" ht="23.25" hidden="false" customHeight="true" outlineLevel="0" collapsed="false">
      <c r="A501" s="13" t="n">
        <v>500</v>
      </c>
      <c r="B501" s="11" t="s">
        <v>1147</v>
      </c>
      <c r="C501" s="11" t="s">
        <v>223</v>
      </c>
      <c r="D501" s="12" t="s">
        <v>224</v>
      </c>
      <c r="E501" s="13" t="n">
        <v>7</v>
      </c>
      <c r="F501" s="11" t="s">
        <v>203</v>
      </c>
      <c r="G501" s="11" t="s">
        <v>173</v>
      </c>
      <c r="H501" s="13" t="s">
        <v>162</v>
      </c>
      <c r="I501" s="12" t="s">
        <v>1184</v>
      </c>
      <c r="J501" s="13" t="s">
        <v>141</v>
      </c>
      <c r="K501" s="13" t="s">
        <v>175</v>
      </c>
      <c r="L501" s="13" t="n">
        <f aca="false">IF(K501="Cited",1,0)</f>
        <v>1</v>
      </c>
      <c r="M501" s="13" t="n">
        <f aca="false">IF(OR(K501="Cited",K501="Mentioned"),1,0)</f>
        <v>1</v>
      </c>
      <c r="N501" s="11" t="s">
        <v>1187</v>
      </c>
      <c r="O501" s="12" t="s">
        <v>1188</v>
      </c>
      <c r="P501" s="11" t="s">
        <v>1189</v>
      </c>
      <c r="Q501" s="12" t="s">
        <v>145</v>
      </c>
      <c r="R501" s="13" t="s">
        <v>140</v>
      </c>
    </row>
    <row r="502" customFormat="false" ht="23.25" hidden="false" customHeight="true" outlineLevel="0" collapsed="false">
      <c r="A502" s="13" t="n">
        <v>501</v>
      </c>
      <c r="B502" s="11" t="s">
        <v>1147</v>
      </c>
      <c r="C502" s="11" t="s">
        <v>223</v>
      </c>
      <c r="D502" s="12" t="s">
        <v>224</v>
      </c>
      <c r="E502" s="13" t="n">
        <v>7</v>
      </c>
      <c r="F502" s="11" t="s">
        <v>203</v>
      </c>
      <c r="G502" s="11" t="s">
        <v>173</v>
      </c>
      <c r="H502" s="13" t="s">
        <v>162</v>
      </c>
      <c r="I502" s="12" t="s">
        <v>1184</v>
      </c>
      <c r="J502" s="13" t="s">
        <v>146</v>
      </c>
      <c r="K502" s="13" t="s">
        <v>175</v>
      </c>
      <c r="L502" s="13" t="n">
        <f aca="false">IF(K502="Cited",1,0)</f>
        <v>1</v>
      </c>
      <c r="M502" s="13" t="n">
        <f aca="false">IF(OR(K502="Cited",K502="Mentioned"),1,0)</f>
        <v>1</v>
      </c>
      <c r="N502" s="11" t="s">
        <v>1190</v>
      </c>
      <c r="O502" s="12" t="s">
        <v>1191</v>
      </c>
      <c r="P502" s="11"/>
      <c r="Q502" s="12" t="s">
        <v>1192</v>
      </c>
      <c r="R502" s="13" t="s">
        <v>150</v>
      </c>
    </row>
    <row r="503" customFormat="false" ht="23.25" hidden="false" customHeight="true" outlineLevel="0" collapsed="false">
      <c r="A503" s="13" t="n">
        <v>502</v>
      </c>
      <c r="B503" s="11" t="s">
        <v>1147</v>
      </c>
      <c r="C503" s="11" t="s">
        <v>223</v>
      </c>
      <c r="D503" s="12" t="s">
        <v>224</v>
      </c>
      <c r="E503" s="13" t="n">
        <v>8</v>
      </c>
      <c r="F503" s="11" t="s">
        <v>203</v>
      </c>
      <c r="G503" s="11" t="s">
        <v>132</v>
      </c>
      <c r="H503" s="13" t="s">
        <v>133</v>
      </c>
      <c r="I503" s="12" t="s">
        <v>288</v>
      </c>
      <c r="J503" s="13" t="s">
        <v>135</v>
      </c>
      <c r="K503" s="13" t="s">
        <v>136</v>
      </c>
      <c r="L503" s="13" t="n">
        <f aca="false">IF(K503="Cited",1,0)</f>
        <v>0</v>
      </c>
      <c r="M503" s="13" t="n">
        <f aca="false">IF(OR(K503="Cited",K503="Mentioned"),1,0)</f>
        <v>0</v>
      </c>
      <c r="N503" s="11" t="s">
        <v>289</v>
      </c>
      <c r="O503" s="12" t="s">
        <v>227</v>
      </c>
      <c r="P503" s="11"/>
      <c r="Q503" s="12" t="s">
        <v>139</v>
      </c>
      <c r="R503" s="13" t="s">
        <v>150</v>
      </c>
    </row>
    <row r="504" customFormat="false" ht="23.25" hidden="false" customHeight="true" outlineLevel="0" collapsed="false">
      <c r="A504" s="13" t="n">
        <v>503</v>
      </c>
      <c r="B504" s="11" t="s">
        <v>1147</v>
      </c>
      <c r="C504" s="11" t="s">
        <v>223</v>
      </c>
      <c r="D504" s="12" t="s">
        <v>224</v>
      </c>
      <c r="E504" s="13" t="n">
        <v>8</v>
      </c>
      <c r="F504" s="11" t="s">
        <v>203</v>
      </c>
      <c r="G504" s="11" t="s">
        <v>132</v>
      </c>
      <c r="H504" s="13" t="s">
        <v>133</v>
      </c>
      <c r="I504" s="12" t="s">
        <v>288</v>
      </c>
      <c r="J504" s="13" t="s">
        <v>141</v>
      </c>
      <c r="K504" s="13" t="s">
        <v>136</v>
      </c>
      <c r="L504" s="13" t="n">
        <f aca="false">IF(K504="Cited",1,0)</f>
        <v>0</v>
      </c>
      <c r="M504" s="13" t="n">
        <f aca="false">IF(OR(K504="Cited",K504="Mentioned"),1,0)</f>
        <v>0</v>
      </c>
      <c r="N504" s="11" t="s">
        <v>290</v>
      </c>
      <c r="O504" s="12" t="s">
        <v>291</v>
      </c>
      <c r="P504" s="11" t="s">
        <v>292</v>
      </c>
      <c r="Q504" s="12" t="s">
        <v>145</v>
      </c>
      <c r="R504" s="13" t="s">
        <v>140</v>
      </c>
    </row>
    <row r="505" customFormat="false" ht="23.25" hidden="false" customHeight="true" outlineLevel="0" collapsed="false">
      <c r="A505" s="13" t="n">
        <v>504</v>
      </c>
      <c r="B505" s="11" t="s">
        <v>1147</v>
      </c>
      <c r="C505" s="11" t="s">
        <v>223</v>
      </c>
      <c r="D505" s="12" t="s">
        <v>224</v>
      </c>
      <c r="E505" s="13" t="n">
        <v>8</v>
      </c>
      <c r="F505" s="11" t="s">
        <v>203</v>
      </c>
      <c r="G505" s="11" t="s">
        <v>132</v>
      </c>
      <c r="H505" s="13" t="s">
        <v>133</v>
      </c>
      <c r="I505" s="12" t="s">
        <v>288</v>
      </c>
      <c r="J505" s="13" t="s">
        <v>146</v>
      </c>
      <c r="K505" s="13" t="s">
        <v>136</v>
      </c>
      <c r="L505" s="13" t="n">
        <f aca="false">IF(K505="Cited",1,0)</f>
        <v>0</v>
      </c>
      <c r="M505" s="13" t="n">
        <f aca="false">IF(OR(K505="Cited",K505="Mentioned"),1,0)</f>
        <v>0</v>
      </c>
      <c r="N505" s="11" t="s">
        <v>293</v>
      </c>
      <c r="O505" s="12" t="s">
        <v>294</v>
      </c>
      <c r="P505" s="11"/>
      <c r="Q505" s="12" t="s">
        <v>295</v>
      </c>
      <c r="R505" s="13" t="s">
        <v>150</v>
      </c>
    </row>
    <row r="506" customFormat="false" ht="23.25" hidden="false" customHeight="true" outlineLevel="0" collapsed="false">
      <c r="A506" s="13" t="n">
        <v>505</v>
      </c>
      <c r="B506" s="11" t="s">
        <v>1193</v>
      </c>
      <c r="C506" s="11" t="s">
        <v>223</v>
      </c>
      <c r="D506" s="12" t="s">
        <v>224</v>
      </c>
      <c r="E506" s="13" t="n">
        <v>1</v>
      </c>
      <c r="F506" s="11" t="s">
        <v>131</v>
      </c>
      <c r="G506" s="11" t="s">
        <v>132</v>
      </c>
      <c r="H506" s="13" t="s">
        <v>133</v>
      </c>
      <c r="I506" s="12" t="s">
        <v>225</v>
      </c>
      <c r="J506" s="13" t="s">
        <v>135</v>
      </c>
      <c r="K506" s="13" t="s">
        <v>136</v>
      </c>
      <c r="L506" s="13" t="n">
        <f aca="false">IF(K506="Cited",1,0)</f>
        <v>0</v>
      </c>
      <c r="M506" s="13" t="n">
        <f aca="false">IF(OR(K506="Cited",K506="Mentioned"),1,0)</f>
        <v>0</v>
      </c>
      <c r="N506" s="11" t="s">
        <v>226</v>
      </c>
      <c r="O506" s="12" t="s">
        <v>227</v>
      </c>
      <c r="P506" s="11"/>
      <c r="Q506" s="12" t="s">
        <v>139</v>
      </c>
      <c r="R506" s="13" t="s">
        <v>150</v>
      </c>
    </row>
    <row r="507" customFormat="false" ht="23.25" hidden="false" customHeight="true" outlineLevel="0" collapsed="false">
      <c r="A507" s="13" t="n">
        <v>506</v>
      </c>
      <c r="B507" s="11" t="s">
        <v>1193</v>
      </c>
      <c r="C507" s="11" t="s">
        <v>223</v>
      </c>
      <c r="D507" s="12" t="s">
        <v>224</v>
      </c>
      <c r="E507" s="13" t="n">
        <v>1</v>
      </c>
      <c r="F507" s="11" t="s">
        <v>131</v>
      </c>
      <c r="G507" s="11" t="s">
        <v>132</v>
      </c>
      <c r="H507" s="13" t="s">
        <v>133</v>
      </c>
      <c r="I507" s="12" t="s">
        <v>225</v>
      </c>
      <c r="J507" s="13" t="s">
        <v>141</v>
      </c>
      <c r="K507" s="13" t="s">
        <v>136</v>
      </c>
      <c r="L507" s="13" t="n">
        <f aca="false">IF(K507="Cited",1,0)</f>
        <v>0</v>
      </c>
      <c r="M507" s="13" t="n">
        <f aca="false">IF(OR(K507="Cited",K507="Mentioned"),1,0)</f>
        <v>0</v>
      </c>
      <c r="N507" s="11" t="s">
        <v>228</v>
      </c>
      <c r="O507" s="12" t="s">
        <v>229</v>
      </c>
      <c r="P507" s="11" t="s">
        <v>230</v>
      </c>
      <c r="Q507" s="12" t="s">
        <v>145</v>
      </c>
      <c r="R507" s="13" t="s">
        <v>140</v>
      </c>
    </row>
    <row r="508" customFormat="false" ht="23.25" hidden="false" customHeight="true" outlineLevel="0" collapsed="false">
      <c r="A508" s="13" t="n">
        <v>507</v>
      </c>
      <c r="B508" s="11" t="s">
        <v>1193</v>
      </c>
      <c r="C508" s="11" t="s">
        <v>223</v>
      </c>
      <c r="D508" s="12" t="s">
        <v>224</v>
      </c>
      <c r="E508" s="13" t="n">
        <v>1</v>
      </c>
      <c r="F508" s="11" t="s">
        <v>131</v>
      </c>
      <c r="G508" s="11" t="s">
        <v>132</v>
      </c>
      <c r="H508" s="13" t="s">
        <v>133</v>
      </c>
      <c r="I508" s="12" t="s">
        <v>225</v>
      </c>
      <c r="J508" s="13" t="s">
        <v>146</v>
      </c>
      <c r="K508" s="13" t="s">
        <v>136</v>
      </c>
      <c r="L508" s="13" t="n">
        <f aca="false">IF(K508="Cited",1,0)</f>
        <v>0</v>
      </c>
      <c r="M508" s="13" t="n">
        <f aca="false">IF(OR(K508="Cited",K508="Mentioned"),1,0)</f>
        <v>0</v>
      </c>
      <c r="N508" s="11" t="s">
        <v>231</v>
      </c>
      <c r="O508" s="12" t="s">
        <v>232</v>
      </c>
      <c r="P508" s="11"/>
      <c r="Q508" s="12" t="s">
        <v>233</v>
      </c>
      <c r="R508" s="13" t="s">
        <v>150</v>
      </c>
    </row>
    <row r="509" customFormat="false" ht="34.5" hidden="false" customHeight="true" outlineLevel="0" collapsed="false">
      <c r="A509" s="13" t="n">
        <v>508</v>
      </c>
      <c r="B509" s="11" t="s">
        <v>1193</v>
      </c>
      <c r="C509" s="11" t="s">
        <v>223</v>
      </c>
      <c r="D509" s="12" t="s">
        <v>224</v>
      </c>
      <c r="E509" s="13" t="n">
        <v>2</v>
      </c>
      <c r="F509" s="11" t="s">
        <v>131</v>
      </c>
      <c r="G509" s="11" t="s">
        <v>132</v>
      </c>
      <c r="H509" s="13" t="s">
        <v>133</v>
      </c>
      <c r="I509" s="12" t="s">
        <v>234</v>
      </c>
      <c r="J509" s="13" t="s">
        <v>135</v>
      </c>
      <c r="K509" s="13" t="s">
        <v>136</v>
      </c>
      <c r="L509" s="13" t="n">
        <f aca="false">IF(K509="Cited",1,0)</f>
        <v>0</v>
      </c>
      <c r="M509" s="13" t="n">
        <f aca="false">IF(OR(K509="Cited",K509="Mentioned"),1,0)</f>
        <v>0</v>
      </c>
      <c r="N509" s="11" t="s">
        <v>235</v>
      </c>
      <c r="O509" s="12" t="s">
        <v>236</v>
      </c>
      <c r="P509" s="11"/>
      <c r="Q509" s="12" t="s">
        <v>139</v>
      </c>
      <c r="R509" s="13" t="s">
        <v>150</v>
      </c>
    </row>
    <row r="510" customFormat="false" ht="23.25" hidden="false" customHeight="true" outlineLevel="0" collapsed="false">
      <c r="A510" s="13" t="n">
        <v>509</v>
      </c>
      <c r="B510" s="11" t="s">
        <v>1193</v>
      </c>
      <c r="C510" s="11" t="s">
        <v>223</v>
      </c>
      <c r="D510" s="12" t="s">
        <v>224</v>
      </c>
      <c r="E510" s="13" t="n">
        <v>2</v>
      </c>
      <c r="F510" s="11" t="s">
        <v>131</v>
      </c>
      <c r="G510" s="11" t="s">
        <v>132</v>
      </c>
      <c r="H510" s="13" t="s">
        <v>133</v>
      </c>
      <c r="I510" s="12" t="s">
        <v>234</v>
      </c>
      <c r="J510" s="13" t="s">
        <v>141</v>
      </c>
      <c r="K510" s="13" t="s">
        <v>136</v>
      </c>
      <c r="L510" s="13" t="n">
        <f aca="false">IF(K510="Cited",1,0)</f>
        <v>0</v>
      </c>
      <c r="M510" s="13" t="n">
        <f aca="false">IF(OR(K510="Cited",K510="Mentioned"),1,0)</f>
        <v>0</v>
      </c>
      <c r="N510" s="11" t="s">
        <v>237</v>
      </c>
      <c r="O510" s="12" t="s">
        <v>238</v>
      </c>
      <c r="P510" s="11" t="s">
        <v>239</v>
      </c>
      <c r="Q510" s="12" t="s">
        <v>145</v>
      </c>
      <c r="R510" s="13" t="s">
        <v>140</v>
      </c>
    </row>
    <row r="511" customFormat="false" ht="23.25" hidden="false" customHeight="true" outlineLevel="0" collapsed="false">
      <c r="A511" s="13" t="n">
        <v>510</v>
      </c>
      <c r="B511" s="11" t="s">
        <v>1193</v>
      </c>
      <c r="C511" s="11" t="s">
        <v>223</v>
      </c>
      <c r="D511" s="12" t="s">
        <v>224</v>
      </c>
      <c r="E511" s="13" t="n">
        <v>2</v>
      </c>
      <c r="F511" s="11" t="s">
        <v>131</v>
      </c>
      <c r="G511" s="11" t="s">
        <v>132</v>
      </c>
      <c r="H511" s="13" t="s">
        <v>133</v>
      </c>
      <c r="I511" s="12" t="s">
        <v>234</v>
      </c>
      <c r="J511" s="13" t="s">
        <v>146</v>
      </c>
      <c r="K511" s="13" t="s">
        <v>136</v>
      </c>
      <c r="L511" s="13" t="n">
        <f aca="false">IF(K511="Cited",1,0)</f>
        <v>0</v>
      </c>
      <c r="M511" s="13" t="n">
        <f aca="false">IF(OR(K511="Cited",K511="Mentioned"),1,0)</f>
        <v>0</v>
      </c>
      <c r="N511" s="11" t="s">
        <v>240</v>
      </c>
      <c r="O511" s="12" t="s">
        <v>241</v>
      </c>
      <c r="P511" s="11"/>
      <c r="Q511" s="12" t="s">
        <v>242</v>
      </c>
      <c r="R511" s="13" t="s">
        <v>150</v>
      </c>
    </row>
    <row r="512" customFormat="false" ht="23.25" hidden="false" customHeight="true" outlineLevel="0" collapsed="false">
      <c r="A512" s="13" t="n">
        <v>511</v>
      </c>
      <c r="B512" s="11" t="s">
        <v>1193</v>
      </c>
      <c r="C512" s="11" t="s">
        <v>223</v>
      </c>
      <c r="D512" s="12" t="s">
        <v>224</v>
      </c>
      <c r="E512" s="13" t="n">
        <v>3</v>
      </c>
      <c r="F512" s="11" t="s">
        <v>160</v>
      </c>
      <c r="G512" s="11" t="s">
        <v>161</v>
      </c>
      <c r="H512" s="13" t="s">
        <v>162</v>
      </c>
      <c r="I512" s="12" t="s">
        <v>1194</v>
      </c>
      <c r="J512" s="13" t="s">
        <v>135</v>
      </c>
      <c r="K512" s="13" t="s">
        <v>175</v>
      </c>
      <c r="L512" s="13" t="n">
        <f aca="false">IF(K512="Cited",1,0)</f>
        <v>1</v>
      </c>
      <c r="M512" s="13" t="n">
        <f aca="false">IF(OR(K512="Cited",K512="Mentioned"),1,0)</f>
        <v>1</v>
      </c>
      <c r="N512" s="11" t="s">
        <v>1195</v>
      </c>
      <c r="O512" s="12" t="s">
        <v>1196</v>
      </c>
      <c r="P512" s="11"/>
      <c r="Q512" s="12" t="s">
        <v>139</v>
      </c>
      <c r="R512" s="13" t="s">
        <v>150</v>
      </c>
    </row>
    <row r="513" customFormat="false" ht="23.25" hidden="false" customHeight="true" outlineLevel="0" collapsed="false">
      <c r="A513" s="13" t="n">
        <v>512</v>
      </c>
      <c r="B513" s="11" t="s">
        <v>1193</v>
      </c>
      <c r="C513" s="11" t="s">
        <v>223</v>
      </c>
      <c r="D513" s="12" t="s">
        <v>224</v>
      </c>
      <c r="E513" s="13" t="n">
        <v>3</v>
      </c>
      <c r="F513" s="11" t="s">
        <v>160</v>
      </c>
      <c r="G513" s="11" t="s">
        <v>161</v>
      </c>
      <c r="H513" s="13" t="s">
        <v>162</v>
      </c>
      <c r="I513" s="12" t="s">
        <v>1194</v>
      </c>
      <c r="J513" s="13" t="s">
        <v>141</v>
      </c>
      <c r="K513" s="13" t="s">
        <v>164</v>
      </c>
      <c r="L513" s="13" t="n">
        <f aca="false">IF(K513="Cited",1,0)</f>
        <v>0</v>
      </c>
      <c r="M513" s="13" t="n">
        <f aca="false">IF(OR(K513="Cited",K513="Mentioned"),1,0)</f>
        <v>1</v>
      </c>
      <c r="N513" s="11" t="s">
        <v>1197</v>
      </c>
      <c r="O513" s="12" t="s">
        <v>1198</v>
      </c>
      <c r="P513" s="11" t="s">
        <v>1199</v>
      </c>
      <c r="Q513" s="12" t="s">
        <v>145</v>
      </c>
      <c r="R513" s="13" t="s">
        <v>140</v>
      </c>
    </row>
    <row r="514" customFormat="false" ht="23.25" hidden="false" customHeight="true" outlineLevel="0" collapsed="false">
      <c r="A514" s="13" t="n">
        <v>513</v>
      </c>
      <c r="B514" s="11" t="s">
        <v>1193</v>
      </c>
      <c r="C514" s="11" t="s">
        <v>223</v>
      </c>
      <c r="D514" s="12" t="s">
        <v>224</v>
      </c>
      <c r="E514" s="13" t="n">
        <v>3</v>
      </c>
      <c r="F514" s="11" t="s">
        <v>160</v>
      </c>
      <c r="G514" s="11" t="s">
        <v>161</v>
      </c>
      <c r="H514" s="13" t="s">
        <v>162</v>
      </c>
      <c r="I514" s="12" t="s">
        <v>1194</v>
      </c>
      <c r="J514" s="13" t="s">
        <v>146</v>
      </c>
      <c r="K514" s="13" t="s">
        <v>175</v>
      </c>
      <c r="L514" s="13" t="n">
        <f aca="false">IF(K514="Cited",1,0)</f>
        <v>1</v>
      </c>
      <c r="M514" s="13" t="n">
        <f aca="false">IF(OR(K514="Cited",K514="Mentioned"),1,0)</f>
        <v>1</v>
      </c>
      <c r="N514" s="11" t="s">
        <v>1200</v>
      </c>
      <c r="O514" s="12" t="s">
        <v>1201</v>
      </c>
      <c r="P514" s="11"/>
      <c r="Q514" s="12" t="s">
        <v>1202</v>
      </c>
      <c r="R514" s="13" t="s">
        <v>150</v>
      </c>
    </row>
    <row r="515" customFormat="false" ht="23.25" hidden="false" customHeight="true" outlineLevel="0" collapsed="false">
      <c r="A515" s="13" t="n">
        <v>514</v>
      </c>
      <c r="B515" s="11" t="s">
        <v>1193</v>
      </c>
      <c r="C515" s="11" t="s">
        <v>223</v>
      </c>
      <c r="D515" s="12" t="s">
        <v>224</v>
      </c>
      <c r="E515" s="13" t="n">
        <v>4</v>
      </c>
      <c r="F515" s="11" t="s">
        <v>160</v>
      </c>
      <c r="G515" s="11" t="s">
        <v>173</v>
      </c>
      <c r="H515" s="13" t="s">
        <v>162</v>
      </c>
      <c r="I515" s="12" t="s">
        <v>1203</v>
      </c>
      <c r="J515" s="13" t="s">
        <v>135</v>
      </c>
      <c r="K515" s="13" t="s">
        <v>175</v>
      </c>
      <c r="L515" s="13" t="n">
        <f aca="false">IF(K515="Cited",1,0)</f>
        <v>1</v>
      </c>
      <c r="M515" s="13" t="n">
        <f aca="false">IF(OR(K515="Cited",K515="Mentioned"),1,0)</f>
        <v>1</v>
      </c>
      <c r="N515" s="11" t="s">
        <v>1204</v>
      </c>
      <c r="O515" s="12" t="s">
        <v>1205</v>
      </c>
      <c r="P515" s="11"/>
      <c r="Q515" s="12" t="s">
        <v>139</v>
      </c>
      <c r="R515" s="13" t="s">
        <v>150</v>
      </c>
    </row>
    <row r="516" customFormat="false" ht="23.25" hidden="false" customHeight="true" outlineLevel="0" collapsed="false">
      <c r="A516" s="13" t="n">
        <v>515</v>
      </c>
      <c r="B516" s="11" t="s">
        <v>1193</v>
      </c>
      <c r="C516" s="11" t="s">
        <v>223</v>
      </c>
      <c r="D516" s="12" t="s">
        <v>224</v>
      </c>
      <c r="E516" s="13" t="n">
        <v>4</v>
      </c>
      <c r="F516" s="11" t="s">
        <v>160</v>
      </c>
      <c r="G516" s="11" t="s">
        <v>173</v>
      </c>
      <c r="H516" s="13" t="s">
        <v>162</v>
      </c>
      <c r="I516" s="12" t="s">
        <v>1203</v>
      </c>
      <c r="J516" s="13" t="s">
        <v>141</v>
      </c>
      <c r="K516" s="13" t="s">
        <v>175</v>
      </c>
      <c r="L516" s="13" t="n">
        <f aca="false">IF(K516="Cited",1,0)</f>
        <v>1</v>
      </c>
      <c r="M516" s="13" t="n">
        <f aca="false">IF(OR(K516="Cited",K516="Mentioned"),1,0)</f>
        <v>1</v>
      </c>
      <c r="N516" s="11" t="s">
        <v>1206</v>
      </c>
      <c r="O516" s="12" t="s">
        <v>1207</v>
      </c>
      <c r="P516" s="11" t="s">
        <v>1208</v>
      </c>
      <c r="Q516" s="12" t="s">
        <v>145</v>
      </c>
      <c r="R516" s="13" t="s">
        <v>140</v>
      </c>
    </row>
    <row r="517" customFormat="false" ht="23.25" hidden="false" customHeight="true" outlineLevel="0" collapsed="false">
      <c r="A517" s="13" t="n">
        <v>516</v>
      </c>
      <c r="B517" s="11" t="s">
        <v>1193</v>
      </c>
      <c r="C517" s="11" t="s">
        <v>223</v>
      </c>
      <c r="D517" s="12" t="s">
        <v>224</v>
      </c>
      <c r="E517" s="13" t="n">
        <v>4</v>
      </c>
      <c r="F517" s="11" t="s">
        <v>160</v>
      </c>
      <c r="G517" s="11" t="s">
        <v>173</v>
      </c>
      <c r="H517" s="13" t="s">
        <v>162</v>
      </c>
      <c r="I517" s="12" t="s">
        <v>1203</v>
      </c>
      <c r="J517" s="13" t="s">
        <v>146</v>
      </c>
      <c r="K517" s="13" t="s">
        <v>175</v>
      </c>
      <c r="L517" s="13" t="n">
        <f aca="false">IF(K517="Cited",1,0)</f>
        <v>1</v>
      </c>
      <c r="M517" s="13" t="n">
        <f aca="false">IF(OR(K517="Cited",K517="Mentioned"),1,0)</f>
        <v>1</v>
      </c>
      <c r="N517" s="11" t="s">
        <v>1209</v>
      </c>
      <c r="O517" s="12" t="s">
        <v>1210</v>
      </c>
      <c r="P517" s="11"/>
      <c r="Q517" s="12" t="s">
        <v>1211</v>
      </c>
      <c r="R517" s="13" t="s">
        <v>150</v>
      </c>
    </row>
    <row r="518" customFormat="false" ht="23.25" hidden="false" customHeight="true" outlineLevel="0" collapsed="false">
      <c r="A518" s="13" t="n">
        <v>517</v>
      </c>
      <c r="B518" s="11" t="s">
        <v>1193</v>
      </c>
      <c r="C518" s="11" t="s">
        <v>223</v>
      </c>
      <c r="D518" s="12" t="s">
        <v>224</v>
      </c>
      <c r="E518" s="13" t="n">
        <v>5</v>
      </c>
      <c r="F518" s="11" t="s">
        <v>184</v>
      </c>
      <c r="G518" s="11" t="s">
        <v>173</v>
      </c>
      <c r="H518" s="13" t="s">
        <v>162</v>
      </c>
      <c r="I518" s="12" t="s">
        <v>1212</v>
      </c>
      <c r="J518" s="13" t="s">
        <v>135</v>
      </c>
      <c r="K518" s="13" t="s">
        <v>175</v>
      </c>
      <c r="L518" s="13" t="n">
        <f aca="false">IF(K518="Cited",1,0)</f>
        <v>1</v>
      </c>
      <c r="M518" s="13" t="n">
        <f aca="false">IF(OR(K518="Cited",K518="Mentioned"),1,0)</f>
        <v>1</v>
      </c>
      <c r="N518" s="11" t="s">
        <v>1213</v>
      </c>
      <c r="O518" s="12" t="s">
        <v>1214</v>
      </c>
      <c r="P518" s="11"/>
      <c r="Q518" s="12" t="s">
        <v>139</v>
      </c>
      <c r="R518" s="13" t="s">
        <v>150</v>
      </c>
    </row>
    <row r="519" customFormat="false" ht="15" hidden="false" customHeight="true" outlineLevel="0" collapsed="false">
      <c r="A519" s="13" t="n">
        <v>518</v>
      </c>
      <c r="B519" s="11" t="s">
        <v>1193</v>
      </c>
      <c r="C519" s="11" t="s">
        <v>223</v>
      </c>
      <c r="D519" s="12" t="s">
        <v>224</v>
      </c>
      <c r="E519" s="13" t="n">
        <v>5</v>
      </c>
      <c r="F519" s="11" t="s">
        <v>184</v>
      </c>
      <c r="G519" s="11" t="s">
        <v>173</v>
      </c>
      <c r="H519" s="13" t="s">
        <v>162</v>
      </c>
      <c r="I519" s="12" t="s">
        <v>1212</v>
      </c>
      <c r="J519" s="13" t="s">
        <v>141</v>
      </c>
      <c r="K519" s="13" t="s">
        <v>175</v>
      </c>
      <c r="L519" s="13" t="n">
        <f aca="false">IF(K519="Cited",1,0)</f>
        <v>1</v>
      </c>
      <c r="M519" s="13" t="n">
        <f aca="false">IF(OR(K519="Cited",K519="Mentioned"),1,0)</f>
        <v>1</v>
      </c>
      <c r="N519" s="11" t="s">
        <v>1215</v>
      </c>
      <c r="O519" s="12" t="s">
        <v>1216</v>
      </c>
      <c r="P519" s="11" t="s">
        <v>1217</v>
      </c>
      <c r="Q519" s="12" t="s">
        <v>145</v>
      </c>
      <c r="R519" s="13" t="s">
        <v>140</v>
      </c>
    </row>
    <row r="520" customFormat="false" ht="23.25" hidden="false" customHeight="true" outlineLevel="0" collapsed="false">
      <c r="A520" s="13" t="n">
        <v>519</v>
      </c>
      <c r="B520" s="11" t="s">
        <v>1193</v>
      </c>
      <c r="C520" s="11" t="s">
        <v>223</v>
      </c>
      <c r="D520" s="12" t="s">
        <v>224</v>
      </c>
      <c r="E520" s="13" t="n">
        <v>5</v>
      </c>
      <c r="F520" s="11" t="s">
        <v>184</v>
      </c>
      <c r="G520" s="11" t="s">
        <v>173</v>
      </c>
      <c r="H520" s="13" t="s">
        <v>162</v>
      </c>
      <c r="I520" s="12" t="s">
        <v>1212</v>
      </c>
      <c r="J520" s="13" t="s">
        <v>146</v>
      </c>
      <c r="K520" s="13" t="s">
        <v>175</v>
      </c>
      <c r="L520" s="13" t="n">
        <f aca="false">IF(K520="Cited",1,0)</f>
        <v>1</v>
      </c>
      <c r="M520" s="13" t="n">
        <f aca="false">IF(OR(K520="Cited",K520="Mentioned"),1,0)</f>
        <v>1</v>
      </c>
      <c r="N520" s="11" t="s">
        <v>1218</v>
      </c>
      <c r="O520" s="12" t="s">
        <v>1219</v>
      </c>
      <c r="P520" s="11"/>
      <c r="Q520" s="12" t="s">
        <v>1220</v>
      </c>
      <c r="R520" s="13" t="s">
        <v>150</v>
      </c>
    </row>
    <row r="521" customFormat="false" ht="23.25" hidden="false" customHeight="true" outlineLevel="0" collapsed="false">
      <c r="A521" s="13" t="n">
        <v>520</v>
      </c>
      <c r="B521" s="11" t="s">
        <v>1193</v>
      </c>
      <c r="C521" s="11" t="s">
        <v>223</v>
      </c>
      <c r="D521" s="12" t="s">
        <v>224</v>
      </c>
      <c r="E521" s="13" t="n">
        <v>6</v>
      </c>
      <c r="F521" s="11" t="s">
        <v>184</v>
      </c>
      <c r="G521" s="11" t="s">
        <v>173</v>
      </c>
      <c r="H521" s="13" t="s">
        <v>162</v>
      </c>
      <c r="I521" s="12" t="s">
        <v>1221</v>
      </c>
      <c r="J521" s="13" t="s">
        <v>135</v>
      </c>
      <c r="K521" s="13" t="s">
        <v>175</v>
      </c>
      <c r="L521" s="13" t="n">
        <f aca="false">IF(K521="Cited",1,0)</f>
        <v>1</v>
      </c>
      <c r="M521" s="13" t="n">
        <f aca="false">IF(OR(K521="Cited",K521="Mentioned"),1,0)</f>
        <v>1</v>
      </c>
      <c r="N521" s="11" t="s">
        <v>1222</v>
      </c>
      <c r="O521" s="12" t="s">
        <v>1223</v>
      </c>
      <c r="P521" s="11"/>
      <c r="Q521" s="12" t="s">
        <v>139</v>
      </c>
      <c r="R521" s="13" t="s">
        <v>150</v>
      </c>
    </row>
    <row r="522" customFormat="false" ht="23.25" hidden="false" customHeight="true" outlineLevel="0" collapsed="false">
      <c r="A522" s="13" t="n">
        <v>521</v>
      </c>
      <c r="B522" s="11" t="s">
        <v>1193</v>
      </c>
      <c r="C522" s="11" t="s">
        <v>223</v>
      </c>
      <c r="D522" s="12" t="s">
        <v>224</v>
      </c>
      <c r="E522" s="13" t="n">
        <v>6</v>
      </c>
      <c r="F522" s="11" t="s">
        <v>184</v>
      </c>
      <c r="G522" s="11" t="s">
        <v>173</v>
      </c>
      <c r="H522" s="13" t="s">
        <v>162</v>
      </c>
      <c r="I522" s="12" t="s">
        <v>1221</v>
      </c>
      <c r="J522" s="13" t="s">
        <v>141</v>
      </c>
      <c r="K522" s="13" t="s">
        <v>175</v>
      </c>
      <c r="L522" s="13" t="n">
        <f aca="false">IF(K522="Cited",1,0)</f>
        <v>1</v>
      </c>
      <c r="M522" s="13" t="n">
        <f aca="false">IF(OR(K522="Cited",K522="Mentioned"),1,0)</f>
        <v>1</v>
      </c>
      <c r="N522" s="11" t="s">
        <v>1224</v>
      </c>
      <c r="O522" s="12" t="s">
        <v>1225</v>
      </c>
      <c r="P522" s="11" t="s">
        <v>1226</v>
      </c>
      <c r="Q522" s="12" t="s">
        <v>145</v>
      </c>
      <c r="R522" s="13" t="s">
        <v>140</v>
      </c>
    </row>
    <row r="523" customFormat="false" ht="23.25" hidden="false" customHeight="true" outlineLevel="0" collapsed="false">
      <c r="A523" s="13" t="n">
        <v>522</v>
      </c>
      <c r="B523" s="11" t="s">
        <v>1193</v>
      </c>
      <c r="C523" s="11" t="s">
        <v>223</v>
      </c>
      <c r="D523" s="12" t="s">
        <v>224</v>
      </c>
      <c r="E523" s="13" t="n">
        <v>6</v>
      </c>
      <c r="F523" s="11" t="s">
        <v>184</v>
      </c>
      <c r="G523" s="11" t="s">
        <v>173</v>
      </c>
      <c r="H523" s="13" t="s">
        <v>162</v>
      </c>
      <c r="I523" s="12" t="s">
        <v>1221</v>
      </c>
      <c r="J523" s="13" t="s">
        <v>146</v>
      </c>
      <c r="K523" s="13" t="s">
        <v>175</v>
      </c>
      <c r="L523" s="13" t="n">
        <f aca="false">IF(K523="Cited",1,0)</f>
        <v>1</v>
      </c>
      <c r="M523" s="13" t="n">
        <f aca="false">IF(OR(K523="Cited",K523="Mentioned"),1,0)</f>
        <v>1</v>
      </c>
      <c r="N523" s="11" t="s">
        <v>1227</v>
      </c>
      <c r="O523" s="12" t="s">
        <v>1228</v>
      </c>
      <c r="P523" s="11"/>
      <c r="Q523" s="12" t="s">
        <v>1229</v>
      </c>
      <c r="R523" s="13" t="s">
        <v>150</v>
      </c>
    </row>
    <row r="524" customFormat="false" ht="23.25" hidden="false" customHeight="true" outlineLevel="0" collapsed="false">
      <c r="A524" s="13" t="n">
        <v>523</v>
      </c>
      <c r="B524" s="11" t="s">
        <v>1193</v>
      </c>
      <c r="C524" s="11" t="s">
        <v>223</v>
      </c>
      <c r="D524" s="12" t="s">
        <v>224</v>
      </c>
      <c r="E524" s="13" t="n">
        <v>7</v>
      </c>
      <c r="F524" s="11" t="s">
        <v>203</v>
      </c>
      <c r="G524" s="11" t="s">
        <v>173</v>
      </c>
      <c r="H524" s="13" t="s">
        <v>162</v>
      </c>
      <c r="I524" s="12" t="s">
        <v>1230</v>
      </c>
      <c r="J524" s="13" t="s">
        <v>135</v>
      </c>
      <c r="K524" s="13" t="s">
        <v>175</v>
      </c>
      <c r="L524" s="13" t="n">
        <f aca="false">IF(K524="Cited",1,0)</f>
        <v>1</v>
      </c>
      <c r="M524" s="13" t="n">
        <f aca="false">IF(OR(K524="Cited",K524="Mentioned"),1,0)</f>
        <v>1</v>
      </c>
      <c r="N524" s="11" t="s">
        <v>1231</v>
      </c>
      <c r="O524" s="12" t="s">
        <v>1232</v>
      </c>
      <c r="P524" s="11"/>
      <c r="Q524" s="12" t="s">
        <v>139</v>
      </c>
      <c r="R524" s="13" t="s">
        <v>150</v>
      </c>
    </row>
    <row r="525" customFormat="false" ht="23.25" hidden="false" customHeight="true" outlineLevel="0" collapsed="false">
      <c r="A525" s="13" t="n">
        <v>524</v>
      </c>
      <c r="B525" s="11" t="s">
        <v>1193</v>
      </c>
      <c r="C525" s="11" t="s">
        <v>223</v>
      </c>
      <c r="D525" s="12" t="s">
        <v>224</v>
      </c>
      <c r="E525" s="13" t="n">
        <v>7</v>
      </c>
      <c r="F525" s="11" t="s">
        <v>203</v>
      </c>
      <c r="G525" s="11" t="s">
        <v>173</v>
      </c>
      <c r="H525" s="13" t="s">
        <v>162</v>
      </c>
      <c r="I525" s="12" t="s">
        <v>1230</v>
      </c>
      <c r="J525" s="13" t="s">
        <v>141</v>
      </c>
      <c r="K525" s="13" t="s">
        <v>175</v>
      </c>
      <c r="L525" s="13" t="n">
        <f aca="false">IF(K525="Cited",1,0)</f>
        <v>1</v>
      </c>
      <c r="M525" s="13" t="n">
        <f aca="false">IF(OR(K525="Cited",K525="Mentioned"),1,0)</f>
        <v>1</v>
      </c>
      <c r="N525" s="11" t="s">
        <v>1233</v>
      </c>
      <c r="O525" s="12" t="s">
        <v>1234</v>
      </c>
      <c r="P525" s="11" t="s">
        <v>1235</v>
      </c>
      <c r="Q525" s="12" t="s">
        <v>145</v>
      </c>
      <c r="R525" s="13" t="s">
        <v>140</v>
      </c>
    </row>
    <row r="526" customFormat="false" ht="23.25" hidden="false" customHeight="true" outlineLevel="0" collapsed="false">
      <c r="A526" s="13" t="n">
        <v>525</v>
      </c>
      <c r="B526" s="11" t="s">
        <v>1193</v>
      </c>
      <c r="C526" s="11" t="s">
        <v>223</v>
      </c>
      <c r="D526" s="12" t="s">
        <v>224</v>
      </c>
      <c r="E526" s="13" t="n">
        <v>7</v>
      </c>
      <c r="F526" s="11" t="s">
        <v>203</v>
      </c>
      <c r="G526" s="11" t="s">
        <v>173</v>
      </c>
      <c r="H526" s="13" t="s">
        <v>162</v>
      </c>
      <c r="I526" s="12" t="s">
        <v>1230</v>
      </c>
      <c r="J526" s="13" t="s">
        <v>146</v>
      </c>
      <c r="K526" s="13" t="s">
        <v>175</v>
      </c>
      <c r="L526" s="13" t="n">
        <f aca="false">IF(K526="Cited",1,0)</f>
        <v>1</v>
      </c>
      <c r="M526" s="13" t="n">
        <f aca="false">IF(OR(K526="Cited",K526="Mentioned"),1,0)</f>
        <v>1</v>
      </c>
      <c r="N526" s="11" t="s">
        <v>1236</v>
      </c>
      <c r="O526" s="12" t="s">
        <v>1237</v>
      </c>
      <c r="P526" s="11"/>
      <c r="Q526" s="12" t="s">
        <v>1238</v>
      </c>
      <c r="R526" s="13" t="s">
        <v>150</v>
      </c>
    </row>
    <row r="527" customFormat="false" ht="23.25" hidden="false" customHeight="true" outlineLevel="0" collapsed="false">
      <c r="A527" s="13" t="n">
        <v>526</v>
      </c>
      <c r="B527" s="11" t="s">
        <v>1193</v>
      </c>
      <c r="C527" s="11" t="s">
        <v>223</v>
      </c>
      <c r="D527" s="12" t="s">
        <v>224</v>
      </c>
      <c r="E527" s="13" t="n">
        <v>8</v>
      </c>
      <c r="F527" s="11" t="s">
        <v>203</v>
      </c>
      <c r="G527" s="11" t="s">
        <v>132</v>
      </c>
      <c r="H527" s="13" t="s">
        <v>133</v>
      </c>
      <c r="I527" s="12" t="s">
        <v>288</v>
      </c>
      <c r="J527" s="13" t="s">
        <v>135</v>
      </c>
      <c r="K527" s="13" t="s">
        <v>136</v>
      </c>
      <c r="L527" s="13" t="n">
        <f aca="false">IF(K527="Cited",1,0)</f>
        <v>0</v>
      </c>
      <c r="M527" s="13" t="n">
        <f aca="false">IF(OR(K527="Cited",K527="Mentioned"),1,0)</f>
        <v>0</v>
      </c>
      <c r="N527" s="11" t="s">
        <v>289</v>
      </c>
      <c r="O527" s="12" t="s">
        <v>227</v>
      </c>
      <c r="P527" s="11"/>
      <c r="Q527" s="12" t="s">
        <v>139</v>
      </c>
      <c r="R527" s="13" t="s">
        <v>150</v>
      </c>
    </row>
    <row r="528" customFormat="false" ht="23.25" hidden="false" customHeight="true" outlineLevel="0" collapsed="false">
      <c r="A528" s="13" t="n">
        <v>527</v>
      </c>
      <c r="B528" s="11" t="s">
        <v>1193</v>
      </c>
      <c r="C528" s="11" t="s">
        <v>223</v>
      </c>
      <c r="D528" s="12" t="s">
        <v>224</v>
      </c>
      <c r="E528" s="13" t="n">
        <v>8</v>
      </c>
      <c r="F528" s="11" t="s">
        <v>203</v>
      </c>
      <c r="G528" s="11" t="s">
        <v>132</v>
      </c>
      <c r="H528" s="13" t="s">
        <v>133</v>
      </c>
      <c r="I528" s="12" t="s">
        <v>288</v>
      </c>
      <c r="J528" s="13" t="s">
        <v>141</v>
      </c>
      <c r="K528" s="13" t="s">
        <v>136</v>
      </c>
      <c r="L528" s="13" t="n">
        <f aca="false">IF(K528="Cited",1,0)</f>
        <v>0</v>
      </c>
      <c r="M528" s="13" t="n">
        <f aca="false">IF(OR(K528="Cited",K528="Mentioned"),1,0)</f>
        <v>0</v>
      </c>
      <c r="N528" s="11" t="s">
        <v>290</v>
      </c>
      <c r="O528" s="12" t="s">
        <v>291</v>
      </c>
      <c r="P528" s="11" t="s">
        <v>292</v>
      </c>
      <c r="Q528" s="12" t="s">
        <v>145</v>
      </c>
      <c r="R528" s="13" t="s">
        <v>140</v>
      </c>
    </row>
    <row r="529" customFormat="false" ht="23.25" hidden="false" customHeight="true" outlineLevel="0" collapsed="false">
      <c r="A529" s="13" t="n">
        <v>528</v>
      </c>
      <c r="B529" s="11" t="s">
        <v>1193</v>
      </c>
      <c r="C529" s="11" t="s">
        <v>223</v>
      </c>
      <c r="D529" s="12" t="s">
        <v>224</v>
      </c>
      <c r="E529" s="13" t="n">
        <v>8</v>
      </c>
      <c r="F529" s="11" t="s">
        <v>203</v>
      </c>
      <c r="G529" s="11" t="s">
        <v>132</v>
      </c>
      <c r="H529" s="13" t="s">
        <v>133</v>
      </c>
      <c r="I529" s="12" t="s">
        <v>288</v>
      </c>
      <c r="J529" s="13" t="s">
        <v>146</v>
      </c>
      <c r="K529" s="13" t="s">
        <v>136</v>
      </c>
      <c r="L529" s="13" t="n">
        <f aca="false">IF(K529="Cited",1,0)</f>
        <v>0</v>
      </c>
      <c r="M529" s="13" t="n">
        <f aca="false">IF(OR(K529="Cited",K529="Mentioned"),1,0)</f>
        <v>0</v>
      </c>
      <c r="N529" s="11" t="s">
        <v>293</v>
      </c>
      <c r="O529" s="12" t="s">
        <v>294</v>
      </c>
      <c r="P529" s="11"/>
      <c r="Q529" s="12" t="s">
        <v>295</v>
      </c>
      <c r="R529" s="13" t="s">
        <v>150</v>
      </c>
    </row>
    <row r="530" customFormat="false" ht="23.25" hidden="false" customHeight="true" outlineLevel="0" collapsed="false">
      <c r="A530" s="13" t="n">
        <v>529</v>
      </c>
      <c r="B530" s="11" t="s">
        <v>1239</v>
      </c>
      <c r="C530" s="11" t="s">
        <v>129</v>
      </c>
      <c r="D530" s="12" t="s">
        <v>130</v>
      </c>
      <c r="E530" s="13" t="n">
        <v>1</v>
      </c>
      <c r="F530" s="11" t="s">
        <v>131</v>
      </c>
      <c r="G530" s="11" t="s">
        <v>132</v>
      </c>
      <c r="H530" s="13" t="s">
        <v>133</v>
      </c>
      <c r="I530" s="12" t="s">
        <v>134</v>
      </c>
      <c r="J530" s="13" t="s">
        <v>135</v>
      </c>
      <c r="K530" s="13" t="s">
        <v>136</v>
      </c>
      <c r="L530" s="13" t="n">
        <f aca="false">IF(K530="Cited",1,0)</f>
        <v>0</v>
      </c>
      <c r="M530" s="13" t="n">
        <f aca="false">IF(OR(K530="Cited",K530="Mentioned"),1,0)</f>
        <v>0</v>
      </c>
      <c r="N530" s="11" t="s">
        <v>137</v>
      </c>
      <c r="O530" s="12" t="s">
        <v>138</v>
      </c>
      <c r="P530" s="11"/>
      <c r="Q530" s="12" t="s">
        <v>139</v>
      </c>
      <c r="R530" s="13" t="s">
        <v>140</v>
      </c>
    </row>
    <row r="531" customFormat="false" ht="23.25" hidden="false" customHeight="true" outlineLevel="0" collapsed="false">
      <c r="A531" s="13" t="n">
        <v>530</v>
      </c>
      <c r="B531" s="11" t="s">
        <v>1239</v>
      </c>
      <c r="C531" s="11" t="s">
        <v>129</v>
      </c>
      <c r="D531" s="12" t="s">
        <v>130</v>
      </c>
      <c r="E531" s="13" t="n">
        <v>1</v>
      </c>
      <c r="F531" s="11" t="s">
        <v>131</v>
      </c>
      <c r="G531" s="11" t="s">
        <v>132</v>
      </c>
      <c r="H531" s="13" t="s">
        <v>133</v>
      </c>
      <c r="I531" s="12" t="s">
        <v>134</v>
      </c>
      <c r="J531" s="13" t="s">
        <v>141</v>
      </c>
      <c r="K531" s="13" t="s">
        <v>136</v>
      </c>
      <c r="L531" s="13" t="n">
        <f aca="false">IF(K531="Cited",1,0)</f>
        <v>0</v>
      </c>
      <c r="M531" s="13" t="n">
        <f aca="false">IF(OR(K531="Cited",K531="Mentioned"),1,0)</f>
        <v>0</v>
      </c>
      <c r="N531" s="11" t="s">
        <v>142</v>
      </c>
      <c r="O531" s="12" t="s">
        <v>143</v>
      </c>
      <c r="P531" s="11" t="s">
        <v>144</v>
      </c>
      <c r="Q531" s="12" t="s">
        <v>145</v>
      </c>
      <c r="R531" s="13" t="s">
        <v>140</v>
      </c>
    </row>
    <row r="532" customFormat="false" ht="23.25" hidden="false" customHeight="true" outlineLevel="0" collapsed="false">
      <c r="A532" s="13" t="n">
        <v>531</v>
      </c>
      <c r="B532" s="11" t="s">
        <v>1239</v>
      </c>
      <c r="C532" s="11" t="s">
        <v>129</v>
      </c>
      <c r="D532" s="12" t="s">
        <v>130</v>
      </c>
      <c r="E532" s="13" t="n">
        <v>1</v>
      </c>
      <c r="F532" s="11" t="s">
        <v>131</v>
      </c>
      <c r="G532" s="11" t="s">
        <v>132</v>
      </c>
      <c r="H532" s="13" t="s">
        <v>133</v>
      </c>
      <c r="I532" s="12" t="s">
        <v>134</v>
      </c>
      <c r="J532" s="13" t="s">
        <v>146</v>
      </c>
      <c r="K532" s="13" t="s">
        <v>136</v>
      </c>
      <c r="L532" s="13" t="n">
        <f aca="false">IF(K532="Cited",1,0)</f>
        <v>0</v>
      </c>
      <c r="M532" s="13" t="n">
        <f aca="false">IF(OR(K532="Cited",K532="Mentioned"),1,0)</f>
        <v>0</v>
      </c>
      <c r="N532" s="11" t="s">
        <v>147</v>
      </c>
      <c r="O532" s="12" t="s">
        <v>148</v>
      </c>
      <c r="P532" s="11"/>
      <c r="Q532" s="12" t="s">
        <v>149</v>
      </c>
      <c r="R532" s="13" t="s">
        <v>150</v>
      </c>
    </row>
    <row r="533" customFormat="false" ht="23.25" hidden="false" customHeight="true" outlineLevel="0" collapsed="false">
      <c r="A533" s="13" t="n">
        <v>532</v>
      </c>
      <c r="B533" s="11" t="s">
        <v>1239</v>
      </c>
      <c r="C533" s="11" t="s">
        <v>129</v>
      </c>
      <c r="D533" s="12" t="s">
        <v>130</v>
      </c>
      <c r="E533" s="13" t="n">
        <v>2</v>
      </c>
      <c r="F533" s="11" t="s">
        <v>131</v>
      </c>
      <c r="G533" s="11" t="s">
        <v>132</v>
      </c>
      <c r="H533" s="13" t="s">
        <v>133</v>
      </c>
      <c r="I533" s="12" t="s">
        <v>151</v>
      </c>
      <c r="J533" s="13" t="s">
        <v>135</v>
      </c>
      <c r="K533" s="13" t="s">
        <v>136</v>
      </c>
      <c r="L533" s="13" t="n">
        <f aca="false">IF(K533="Cited",1,0)</f>
        <v>0</v>
      </c>
      <c r="M533" s="13" t="n">
        <f aca="false">IF(OR(K533="Cited",K533="Mentioned"),1,0)</f>
        <v>0</v>
      </c>
      <c r="N533" s="11" t="s">
        <v>152</v>
      </c>
      <c r="O533" s="12" t="s">
        <v>153</v>
      </c>
      <c r="P533" s="11"/>
      <c r="Q533" s="12" t="s">
        <v>139</v>
      </c>
      <c r="R533" s="13" t="s">
        <v>140</v>
      </c>
    </row>
    <row r="534" customFormat="false" ht="23.25" hidden="false" customHeight="true" outlineLevel="0" collapsed="false">
      <c r="A534" s="13" t="n">
        <v>533</v>
      </c>
      <c r="B534" s="11" t="s">
        <v>1239</v>
      </c>
      <c r="C534" s="11" t="s">
        <v>129</v>
      </c>
      <c r="D534" s="12" t="s">
        <v>130</v>
      </c>
      <c r="E534" s="13" t="n">
        <v>2</v>
      </c>
      <c r="F534" s="11" t="s">
        <v>131</v>
      </c>
      <c r="G534" s="11" t="s">
        <v>132</v>
      </c>
      <c r="H534" s="13" t="s">
        <v>133</v>
      </c>
      <c r="I534" s="12" t="s">
        <v>151</v>
      </c>
      <c r="J534" s="13" t="s">
        <v>141</v>
      </c>
      <c r="K534" s="13" t="s">
        <v>136</v>
      </c>
      <c r="L534" s="13" t="n">
        <f aca="false">IF(K534="Cited",1,0)</f>
        <v>0</v>
      </c>
      <c r="M534" s="13" t="n">
        <f aca="false">IF(OR(K534="Cited",K534="Mentioned"),1,0)</f>
        <v>0</v>
      </c>
      <c r="N534" s="11" t="s">
        <v>154</v>
      </c>
      <c r="O534" s="12" t="s">
        <v>155</v>
      </c>
      <c r="P534" s="11" t="s">
        <v>156</v>
      </c>
      <c r="Q534" s="12" t="s">
        <v>145</v>
      </c>
      <c r="R534" s="13" t="s">
        <v>140</v>
      </c>
    </row>
    <row r="535" customFormat="false" ht="23.25" hidden="false" customHeight="true" outlineLevel="0" collapsed="false">
      <c r="A535" s="13" t="n">
        <v>534</v>
      </c>
      <c r="B535" s="11" t="s">
        <v>1239</v>
      </c>
      <c r="C535" s="11" t="s">
        <v>129</v>
      </c>
      <c r="D535" s="12" t="s">
        <v>130</v>
      </c>
      <c r="E535" s="13" t="n">
        <v>2</v>
      </c>
      <c r="F535" s="11" t="s">
        <v>131</v>
      </c>
      <c r="G535" s="11" t="s">
        <v>132</v>
      </c>
      <c r="H535" s="13" t="s">
        <v>133</v>
      </c>
      <c r="I535" s="12" t="s">
        <v>151</v>
      </c>
      <c r="J535" s="13" t="s">
        <v>146</v>
      </c>
      <c r="K535" s="13" t="s">
        <v>136</v>
      </c>
      <c r="L535" s="13" t="n">
        <f aca="false">IF(K535="Cited",1,0)</f>
        <v>0</v>
      </c>
      <c r="M535" s="13" t="n">
        <f aca="false">IF(OR(K535="Cited",K535="Mentioned"),1,0)</f>
        <v>0</v>
      </c>
      <c r="N535" s="11" t="s">
        <v>157</v>
      </c>
      <c r="O535" s="12" t="s">
        <v>158</v>
      </c>
      <c r="P535" s="11"/>
      <c r="Q535" s="12" t="s">
        <v>159</v>
      </c>
      <c r="R535" s="13" t="s">
        <v>150</v>
      </c>
    </row>
    <row r="536" customFormat="false" ht="23.25" hidden="false" customHeight="true" outlineLevel="0" collapsed="false">
      <c r="A536" s="13" t="n">
        <v>535</v>
      </c>
      <c r="B536" s="11" t="s">
        <v>1239</v>
      </c>
      <c r="C536" s="11" t="s">
        <v>129</v>
      </c>
      <c r="D536" s="12" t="s">
        <v>130</v>
      </c>
      <c r="E536" s="13" t="n">
        <v>3</v>
      </c>
      <c r="F536" s="11" t="s">
        <v>160</v>
      </c>
      <c r="G536" s="11" t="s">
        <v>161</v>
      </c>
      <c r="H536" s="13" t="s">
        <v>162</v>
      </c>
      <c r="I536" s="12" t="s">
        <v>1240</v>
      </c>
      <c r="J536" s="13" t="s">
        <v>135</v>
      </c>
      <c r="K536" s="13" t="s">
        <v>175</v>
      </c>
      <c r="L536" s="13" t="n">
        <f aca="false">IF(K536="Cited",1,0)</f>
        <v>1</v>
      </c>
      <c r="M536" s="13" t="n">
        <f aca="false">IF(OR(K536="Cited",K536="Mentioned"),1,0)</f>
        <v>1</v>
      </c>
      <c r="N536" s="11" t="s">
        <v>1241</v>
      </c>
      <c r="O536" s="12" t="s">
        <v>1242</v>
      </c>
      <c r="P536" s="11"/>
      <c r="Q536" s="12" t="s">
        <v>139</v>
      </c>
      <c r="R536" s="13" t="s">
        <v>140</v>
      </c>
    </row>
    <row r="537" customFormat="false" ht="23.25" hidden="false" customHeight="true" outlineLevel="0" collapsed="false">
      <c r="A537" s="13" t="n">
        <v>536</v>
      </c>
      <c r="B537" s="11" t="s">
        <v>1239</v>
      </c>
      <c r="C537" s="11" t="s">
        <v>129</v>
      </c>
      <c r="D537" s="12" t="s">
        <v>130</v>
      </c>
      <c r="E537" s="13" t="n">
        <v>3</v>
      </c>
      <c r="F537" s="11" t="s">
        <v>160</v>
      </c>
      <c r="G537" s="11" t="s">
        <v>161</v>
      </c>
      <c r="H537" s="13" t="s">
        <v>162</v>
      </c>
      <c r="I537" s="12" t="s">
        <v>1240</v>
      </c>
      <c r="J537" s="13" t="s">
        <v>141</v>
      </c>
      <c r="K537" s="13" t="s">
        <v>175</v>
      </c>
      <c r="L537" s="13" t="n">
        <f aca="false">IF(K537="Cited",1,0)</f>
        <v>1</v>
      </c>
      <c r="M537" s="13" t="n">
        <f aca="false">IF(OR(K537="Cited",K537="Mentioned"),1,0)</f>
        <v>1</v>
      </c>
      <c r="N537" s="11" t="s">
        <v>1243</v>
      </c>
      <c r="O537" s="12" t="s">
        <v>1244</v>
      </c>
      <c r="P537" s="11" t="s">
        <v>1245</v>
      </c>
      <c r="Q537" s="12" t="s">
        <v>145</v>
      </c>
      <c r="R537" s="13" t="s">
        <v>140</v>
      </c>
    </row>
    <row r="538" customFormat="false" ht="34.5" hidden="false" customHeight="true" outlineLevel="0" collapsed="false">
      <c r="A538" s="13" t="n">
        <v>537</v>
      </c>
      <c r="B538" s="11" t="s">
        <v>1239</v>
      </c>
      <c r="C538" s="11" t="s">
        <v>129</v>
      </c>
      <c r="D538" s="12" t="s">
        <v>130</v>
      </c>
      <c r="E538" s="13" t="n">
        <v>3</v>
      </c>
      <c r="F538" s="11" t="s">
        <v>160</v>
      </c>
      <c r="G538" s="11" t="s">
        <v>161</v>
      </c>
      <c r="H538" s="13" t="s">
        <v>162</v>
      </c>
      <c r="I538" s="12" t="s">
        <v>1240</v>
      </c>
      <c r="J538" s="13" t="s">
        <v>146</v>
      </c>
      <c r="K538" s="13" t="s">
        <v>175</v>
      </c>
      <c r="L538" s="13" t="n">
        <f aca="false">IF(K538="Cited",1,0)</f>
        <v>1</v>
      </c>
      <c r="M538" s="13" t="n">
        <f aca="false">IF(OR(K538="Cited",K538="Mentioned"),1,0)</f>
        <v>1</v>
      </c>
      <c r="N538" s="11" t="s">
        <v>1246</v>
      </c>
      <c r="O538" s="12" t="s">
        <v>1247</v>
      </c>
      <c r="P538" s="11"/>
      <c r="Q538" s="12" t="s">
        <v>1248</v>
      </c>
      <c r="R538" s="13" t="s">
        <v>150</v>
      </c>
    </row>
    <row r="539" customFormat="false" ht="23.25" hidden="false" customHeight="true" outlineLevel="0" collapsed="false">
      <c r="A539" s="13" t="n">
        <v>538</v>
      </c>
      <c r="B539" s="11" t="s">
        <v>1239</v>
      </c>
      <c r="C539" s="11" t="s">
        <v>129</v>
      </c>
      <c r="D539" s="12" t="s">
        <v>130</v>
      </c>
      <c r="E539" s="13" t="n">
        <v>4</v>
      </c>
      <c r="F539" s="11" t="s">
        <v>160</v>
      </c>
      <c r="G539" s="11" t="s">
        <v>173</v>
      </c>
      <c r="H539" s="13" t="s">
        <v>162</v>
      </c>
      <c r="I539" s="12" t="s">
        <v>1249</v>
      </c>
      <c r="J539" s="13" t="s">
        <v>135</v>
      </c>
      <c r="K539" s="13" t="s">
        <v>175</v>
      </c>
      <c r="L539" s="13" t="n">
        <f aca="false">IF(K539="Cited",1,0)</f>
        <v>1</v>
      </c>
      <c r="M539" s="13" t="n">
        <f aca="false">IF(OR(K539="Cited",K539="Mentioned"),1,0)</f>
        <v>1</v>
      </c>
      <c r="N539" s="11" t="s">
        <v>1250</v>
      </c>
      <c r="O539" s="12" t="s">
        <v>1251</v>
      </c>
      <c r="P539" s="11"/>
      <c r="Q539" s="12" t="s">
        <v>139</v>
      </c>
      <c r="R539" s="13" t="s">
        <v>140</v>
      </c>
    </row>
    <row r="540" customFormat="false" ht="23.25" hidden="false" customHeight="true" outlineLevel="0" collapsed="false">
      <c r="A540" s="13" t="n">
        <v>539</v>
      </c>
      <c r="B540" s="11" t="s">
        <v>1239</v>
      </c>
      <c r="C540" s="11" t="s">
        <v>129</v>
      </c>
      <c r="D540" s="12" t="s">
        <v>130</v>
      </c>
      <c r="E540" s="13" t="n">
        <v>4</v>
      </c>
      <c r="F540" s="11" t="s">
        <v>160</v>
      </c>
      <c r="G540" s="11" t="s">
        <v>173</v>
      </c>
      <c r="H540" s="13" t="s">
        <v>162</v>
      </c>
      <c r="I540" s="12" t="s">
        <v>1249</v>
      </c>
      <c r="J540" s="13" t="s">
        <v>141</v>
      </c>
      <c r="K540" s="13" t="s">
        <v>175</v>
      </c>
      <c r="L540" s="13" t="n">
        <f aca="false">IF(K540="Cited",1,0)</f>
        <v>1</v>
      </c>
      <c r="M540" s="13" t="n">
        <f aca="false">IF(OR(K540="Cited",K540="Mentioned"),1,0)</f>
        <v>1</v>
      </c>
      <c r="N540" s="11" t="s">
        <v>1252</v>
      </c>
      <c r="O540" s="12" t="s">
        <v>1253</v>
      </c>
      <c r="P540" s="11" t="s">
        <v>1254</v>
      </c>
      <c r="Q540" s="12" t="s">
        <v>145</v>
      </c>
      <c r="R540" s="13" t="s">
        <v>140</v>
      </c>
    </row>
    <row r="541" customFormat="false" ht="23.25" hidden="false" customHeight="true" outlineLevel="0" collapsed="false">
      <c r="A541" s="13" t="n">
        <v>540</v>
      </c>
      <c r="B541" s="11" t="s">
        <v>1239</v>
      </c>
      <c r="C541" s="11" t="s">
        <v>129</v>
      </c>
      <c r="D541" s="12" t="s">
        <v>130</v>
      </c>
      <c r="E541" s="13" t="n">
        <v>4</v>
      </c>
      <c r="F541" s="11" t="s">
        <v>160</v>
      </c>
      <c r="G541" s="11" t="s">
        <v>173</v>
      </c>
      <c r="H541" s="13" t="s">
        <v>162</v>
      </c>
      <c r="I541" s="12" t="s">
        <v>1249</v>
      </c>
      <c r="J541" s="13" t="s">
        <v>146</v>
      </c>
      <c r="K541" s="13" t="s">
        <v>175</v>
      </c>
      <c r="L541" s="13" t="n">
        <f aca="false">IF(K541="Cited",1,0)</f>
        <v>1</v>
      </c>
      <c r="M541" s="13" t="n">
        <f aca="false">IF(OR(K541="Cited",K541="Mentioned"),1,0)</f>
        <v>1</v>
      </c>
      <c r="N541" s="11" t="s">
        <v>1255</v>
      </c>
      <c r="O541" s="12" t="s">
        <v>1256</v>
      </c>
      <c r="P541" s="11"/>
      <c r="Q541" s="12" t="s">
        <v>1257</v>
      </c>
      <c r="R541" s="13" t="s">
        <v>150</v>
      </c>
    </row>
    <row r="542" customFormat="false" ht="23.25" hidden="false" customHeight="true" outlineLevel="0" collapsed="false">
      <c r="A542" s="13" t="n">
        <v>541</v>
      </c>
      <c r="B542" s="11" t="s">
        <v>1239</v>
      </c>
      <c r="C542" s="11" t="s">
        <v>129</v>
      </c>
      <c r="D542" s="12" t="s">
        <v>130</v>
      </c>
      <c r="E542" s="13" t="n">
        <v>5</v>
      </c>
      <c r="F542" s="11" t="s">
        <v>184</v>
      </c>
      <c r="G542" s="11" t="s">
        <v>173</v>
      </c>
      <c r="H542" s="13" t="s">
        <v>162</v>
      </c>
      <c r="I542" s="12" t="s">
        <v>1258</v>
      </c>
      <c r="J542" s="13" t="s">
        <v>135</v>
      </c>
      <c r="K542" s="13" t="s">
        <v>175</v>
      </c>
      <c r="L542" s="13" t="n">
        <f aca="false">IF(K542="Cited",1,0)</f>
        <v>1</v>
      </c>
      <c r="M542" s="13" t="n">
        <f aca="false">IF(OR(K542="Cited",K542="Mentioned"),1,0)</f>
        <v>1</v>
      </c>
      <c r="N542" s="11" t="s">
        <v>1259</v>
      </c>
      <c r="O542" s="12" t="s">
        <v>1260</v>
      </c>
      <c r="P542" s="11"/>
      <c r="Q542" s="12" t="s">
        <v>139</v>
      </c>
      <c r="R542" s="13" t="s">
        <v>140</v>
      </c>
    </row>
    <row r="543" customFormat="false" ht="23.25" hidden="false" customHeight="true" outlineLevel="0" collapsed="false">
      <c r="A543" s="13" t="n">
        <v>542</v>
      </c>
      <c r="B543" s="11" t="s">
        <v>1239</v>
      </c>
      <c r="C543" s="11" t="s">
        <v>129</v>
      </c>
      <c r="D543" s="12" t="s">
        <v>130</v>
      </c>
      <c r="E543" s="13" t="n">
        <v>5</v>
      </c>
      <c r="F543" s="11" t="s">
        <v>184</v>
      </c>
      <c r="G543" s="11" t="s">
        <v>173</v>
      </c>
      <c r="H543" s="13" t="s">
        <v>162</v>
      </c>
      <c r="I543" s="12" t="s">
        <v>1258</v>
      </c>
      <c r="J543" s="13" t="s">
        <v>141</v>
      </c>
      <c r="K543" s="13" t="s">
        <v>175</v>
      </c>
      <c r="L543" s="13" t="n">
        <f aca="false">IF(K543="Cited",1,0)</f>
        <v>1</v>
      </c>
      <c r="M543" s="13" t="n">
        <f aca="false">IF(OR(K543="Cited",K543="Mentioned"),1,0)</f>
        <v>1</v>
      </c>
      <c r="N543" s="11" t="s">
        <v>1261</v>
      </c>
      <c r="O543" s="12" t="s">
        <v>1262</v>
      </c>
      <c r="P543" s="11" t="s">
        <v>1263</v>
      </c>
      <c r="Q543" s="12" t="s">
        <v>145</v>
      </c>
      <c r="R543" s="13" t="s">
        <v>140</v>
      </c>
    </row>
    <row r="544" customFormat="false" ht="23.25" hidden="false" customHeight="true" outlineLevel="0" collapsed="false">
      <c r="A544" s="13" t="n">
        <v>543</v>
      </c>
      <c r="B544" s="11" t="s">
        <v>1239</v>
      </c>
      <c r="C544" s="11" t="s">
        <v>129</v>
      </c>
      <c r="D544" s="12" t="s">
        <v>130</v>
      </c>
      <c r="E544" s="13" t="n">
        <v>5</v>
      </c>
      <c r="F544" s="11" t="s">
        <v>184</v>
      </c>
      <c r="G544" s="11" t="s">
        <v>173</v>
      </c>
      <c r="H544" s="13" t="s">
        <v>162</v>
      </c>
      <c r="I544" s="12" t="s">
        <v>1258</v>
      </c>
      <c r="J544" s="13" t="s">
        <v>146</v>
      </c>
      <c r="K544" s="13" t="s">
        <v>175</v>
      </c>
      <c r="L544" s="13" t="n">
        <f aca="false">IF(K544="Cited",1,0)</f>
        <v>1</v>
      </c>
      <c r="M544" s="13" t="n">
        <f aca="false">IF(OR(K544="Cited",K544="Mentioned"),1,0)</f>
        <v>1</v>
      </c>
      <c r="N544" s="11" t="s">
        <v>1264</v>
      </c>
      <c r="O544" s="12" t="s">
        <v>1265</v>
      </c>
      <c r="P544" s="11"/>
      <c r="Q544" s="12" t="s">
        <v>1266</v>
      </c>
      <c r="R544" s="13" t="s">
        <v>150</v>
      </c>
    </row>
    <row r="545" customFormat="false" ht="23.25" hidden="false" customHeight="true" outlineLevel="0" collapsed="false">
      <c r="A545" s="13" t="n">
        <v>544</v>
      </c>
      <c r="B545" s="11" t="s">
        <v>1239</v>
      </c>
      <c r="C545" s="11" t="s">
        <v>129</v>
      </c>
      <c r="D545" s="12" t="s">
        <v>130</v>
      </c>
      <c r="E545" s="13" t="n">
        <v>6</v>
      </c>
      <c r="F545" s="11" t="s">
        <v>184</v>
      </c>
      <c r="G545" s="11" t="s">
        <v>173</v>
      </c>
      <c r="H545" s="13" t="s">
        <v>162</v>
      </c>
      <c r="I545" s="12" t="s">
        <v>1267</v>
      </c>
      <c r="J545" s="13" t="s">
        <v>135</v>
      </c>
      <c r="K545" s="13" t="s">
        <v>175</v>
      </c>
      <c r="L545" s="13" t="n">
        <f aca="false">IF(K545="Cited",1,0)</f>
        <v>1</v>
      </c>
      <c r="M545" s="13" t="n">
        <f aca="false">IF(OR(K545="Cited",K545="Mentioned"),1,0)</f>
        <v>1</v>
      </c>
      <c r="N545" s="11" t="s">
        <v>1268</v>
      </c>
      <c r="O545" s="12" t="s">
        <v>1269</v>
      </c>
      <c r="P545" s="11"/>
      <c r="Q545" s="12" t="s">
        <v>139</v>
      </c>
      <c r="R545" s="13" t="s">
        <v>140</v>
      </c>
    </row>
    <row r="546" customFormat="false" ht="23.25" hidden="false" customHeight="true" outlineLevel="0" collapsed="false">
      <c r="A546" s="13" t="n">
        <v>545</v>
      </c>
      <c r="B546" s="11" t="s">
        <v>1239</v>
      </c>
      <c r="C546" s="11" t="s">
        <v>129</v>
      </c>
      <c r="D546" s="12" t="s">
        <v>130</v>
      </c>
      <c r="E546" s="13" t="n">
        <v>6</v>
      </c>
      <c r="F546" s="11" t="s">
        <v>184</v>
      </c>
      <c r="G546" s="11" t="s">
        <v>173</v>
      </c>
      <c r="H546" s="13" t="s">
        <v>162</v>
      </c>
      <c r="I546" s="12" t="s">
        <v>1267</v>
      </c>
      <c r="J546" s="13" t="s">
        <v>141</v>
      </c>
      <c r="K546" s="13" t="s">
        <v>175</v>
      </c>
      <c r="L546" s="13" t="n">
        <f aca="false">IF(K546="Cited",1,0)</f>
        <v>1</v>
      </c>
      <c r="M546" s="13" t="n">
        <f aca="false">IF(OR(K546="Cited",K546="Mentioned"),1,0)</f>
        <v>1</v>
      </c>
      <c r="N546" s="11" t="s">
        <v>1270</v>
      </c>
      <c r="O546" s="12" t="s">
        <v>1271</v>
      </c>
      <c r="P546" s="11" t="s">
        <v>1272</v>
      </c>
      <c r="Q546" s="12" t="s">
        <v>145</v>
      </c>
      <c r="R546" s="13" t="s">
        <v>140</v>
      </c>
    </row>
    <row r="547" customFormat="false" ht="34.5" hidden="false" customHeight="true" outlineLevel="0" collapsed="false">
      <c r="A547" s="13" t="n">
        <v>546</v>
      </c>
      <c r="B547" s="11" t="s">
        <v>1239</v>
      </c>
      <c r="C547" s="11" t="s">
        <v>129</v>
      </c>
      <c r="D547" s="12" t="s">
        <v>130</v>
      </c>
      <c r="E547" s="13" t="n">
        <v>6</v>
      </c>
      <c r="F547" s="11" t="s">
        <v>184</v>
      </c>
      <c r="G547" s="11" t="s">
        <v>173</v>
      </c>
      <c r="H547" s="13" t="s">
        <v>162</v>
      </c>
      <c r="I547" s="12" t="s">
        <v>1267</v>
      </c>
      <c r="J547" s="13" t="s">
        <v>146</v>
      </c>
      <c r="K547" s="13" t="s">
        <v>175</v>
      </c>
      <c r="L547" s="13" t="n">
        <f aca="false">IF(K547="Cited",1,0)</f>
        <v>1</v>
      </c>
      <c r="M547" s="13" t="n">
        <f aca="false">IF(OR(K547="Cited",K547="Mentioned"),1,0)</f>
        <v>1</v>
      </c>
      <c r="N547" s="11" t="s">
        <v>1273</v>
      </c>
      <c r="O547" s="12" t="s">
        <v>1274</v>
      </c>
      <c r="P547" s="11"/>
      <c r="Q547" s="12" t="s">
        <v>1275</v>
      </c>
      <c r="R547" s="13" t="s">
        <v>150</v>
      </c>
    </row>
    <row r="548" customFormat="false" ht="34.5" hidden="false" customHeight="true" outlineLevel="0" collapsed="false">
      <c r="A548" s="13" t="n">
        <v>547</v>
      </c>
      <c r="B548" s="11" t="s">
        <v>1239</v>
      </c>
      <c r="C548" s="11" t="s">
        <v>129</v>
      </c>
      <c r="D548" s="12" t="s">
        <v>130</v>
      </c>
      <c r="E548" s="13" t="n">
        <v>7</v>
      </c>
      <c r="F548" s="11" t="s">
        <v>203</v>
      </c>
      <c r="G548" s="11" t="s">
        <v>173</v>
      </c>
      <c r="H548" s="13" t="s">
        <v>162</v>
      </c>
      <c r="I548" s="12" t="s">
        <v>1276</v>
      </c>
      <c r="J548" s="13" t="s">
        <v>135</v>
      </c>
      <c r="K548" s="13" t="s">
        <v>175</v>
      </c>
      <c r="L548" s="13" t="n">
        <f aca="false">IF(K548="Cited",1,0)</f>
        <v>1</v>
      </c>
      <c r="M548" s="13" t="n">
        <f aca="false">IF(OR(K548="Cited",K548="Mentioned"),1,0)</f>
        <v>1</v>
      </c>
      <c r="N548" s="11" t="s">
        <v>1277</v>
      </c>
      <c r="O548" s="12" t="s">
        <v>1278</v>
      </c>
      <c r="P548" s="11"/>
      <c r="Q548" s="12" t="s">
        <v>139</v>
      </c>
      <c r="R548" s="13" t="s">
        <v>150</v>
      </c>
    </row>
    <row r="549" customFormat="false" ht="23.25" hidden="false" customHeight="true" outlineLevel="0" collapsed="false">
      <c r="A549" s="13" t="n">
        <v>548</v>
      </c>
      <c r="B549" s="11" t="s">
        <v>1239</v>
      </c>
      <c r="C549" s="11" t="s">
        <v>129</v>
      </c>
      <c r="D549" s="12" t="s">
        <v>130</v>
      </c>
      <c r="E549" s="13" t="n">
        <v>7</v>
      </c>
      <c r="F549" s="11" t="s">
        <v>203</v>
      </c>
      <c r="G549" s="11" t="s">
        <v>173</v>
      </c>
      <c r="H549" s="13" t="s">
        <v>162</v>
      </c>
      <c r="I549" s="12" t="s">
        <v>1276</v>
      </c>
      <c r="J549" s="13" t="s">
        <v>141</v>
      </c>
      <c r="K549" s="13" t="s">
        <v>175</v>
      </c>
      <c r="L549" s="13" t="n">
        <f aca="false">IF(K549="Cited",1,0)</f>
        <v>1</v>
      </c>
      <c r="M549" s="13" t="n">
        <f aca="false">IF(OR(K549="Cited",K549="Mentioned"),1,0)</f>
        <v>1</v>
      </c>
      <c r="N549" s="11" t="s">
        <v>1279</v>
      </c>
      <c r="O549" s="12" t="s">
        <v>1280</v>
      </c>
      <c r="P549" s="11" t="s">
        <v>1281</v>
      </c>
      <c r="Q549" s="12" t="s">
        <v>145</v>
      </c>
      <c r="R549" s="13" t="s">
        <v>140</v>
      </c>
    </row>
    <row r="550" customFormat="false" ht="34.5" hidden="false" customHeight="true" outlineLevel="0" collapsed="false">
      <c r="A550" s="13" t="n">
        <v>549</v>
      </c>
      <c r="B550" s="11" t="s">
        <v>1239</v>
      </c>
      <c r="C550" s="11" t="s">
        <v>129</v>
      </c>
      <c r="D550" s="12" t="s">
        <v>130</v>
      </c>
      <c r="E550" s="13" t="n">
        <v>7</v>
      </c>
      <c r="F550" s="11" t="s">
        <v>203</v>
      </c>
      <c r="G550" s="11" t="s">
        <v>173</v>
      </c>
      <c r="H550" s="13" t="s">
        <v>162</v>
      </c>
      <c r="I550" s="12" t="s">
        <v>1276</v>
      </c>
      <c r="J550" s="13" t="s">
        <v>146</v>
      </c>
      <c r="K550" s="13" t="s">
        <v>175</v>
      </c>
      <c r="L550" s="13" t="n">
        <f aca="false">IF(K550="Cited",1,0)</f>
        <v>1</v>
      </c>
      <c r="M550" s="13" t="n">
        <f aca="false">IF(OR(K550="Cited",K550="Mentioned"),1,0)</f>
        <v>1</v>
      </c>
      <c r="N550" s="11" t="s">
        <v>1282</v>
      </c>
      <c r="O550" s="12" t="s">
        <v>1283</v>
      </c>
      <c r="P550" s="11"/>
      <c r="Q550" s="12" t="s">
        <v>1284</v>
      </c>
      <c r="R550" s="13" t="s">
        <v>150</v>
      </c>
    </row>
    <row r="551" customFormat="false" ht="23.25" hidden="false" customHeight="true" outlineLevel="0" collapsed="false">
      <c r="A551" s="13" t="n">
        <v>550</v>
      </c>
      <c r="B551" s="11" t="s">
        <v>1239</v>
      </c>
      <c r="C551" s="11" t="s">
        <v>129</v>
      </c>
      <c r="D551" s="12" t="s">
        <v>130</v>
      </c>
      <c r="E551" s="13" t="n">
        <v>8</v>
      </c>
      <c r="F551" s="11" t="s">
        <v>203</v>
      </c>
      <c r="G551" s="11" t="s">
        <v>132</v>
      </c>
      <c r="H551" s="13" t="s">
        <v>133</v>
      </c>
      <c r="I551" s="12" t="s">
        <v>213</v>
      </c>
      <c r="J551" s="13" t="s">
        <v>135</v>
      </c>
      <c r="K551" s="13" t="s">
        <v>136</v>
      </c>
      <c r="L551" s="13" t="n">
        <f aca="false">IF(K551="Cited",1,0)</f>
        <v>0</v>
      </c>
      <c r="M551" s="13" t="n">
        <f aca="false">IF(OR(K551="Cited",K551="Mentioned"),1,0)</f>
        <v>0</v>
      </c>
      <c r="N551" s="11" t="s">
        <v>214</v>
      </c>
      <c r="O551" s="12" t="s">
        <v>215</v>
      </c>
      <c r="P551" s="11"/>
      <c r="Q551" s="12" t="s">
        <v>139</v>
      </c>
      <c r="R551" s="13" t="s">
        <v>150</v>
      </c>
    </row>
    <row r="552" customFormat="false" ht="23.25" hidden="false" customHeight="true" outlineLevel="0" collapsed="false">
      <c r="A552" s="13" t="n">
        <v>551</v>
      </c>
      <c r="B552" s="11" t="s">
        <v>1239</v>
      </c>
      <c r="C552" s="11" t="s">
        <v>129</v>
      </c>
      <c r="D552" s="12" t="s">
        <v>130</v>
      </c>
      <c r="E552" s="13" t="n">
        <v>8</v>
      </c>
      <c r="F552" s="11" t="s">
        <v>203</v>
      </c>
      <c r="G552" s="11" t="s">
        <v>132</v>
      </c>
      <c r="H552" s="13" t="s">
        <v>133</v>
      </c>
      <c r="I552" s="12" t="s">
        <v>213</v>
      </c>
      <c r="J552" s="13" t="s">
        <v>141</v>
      </c>
      <c r="K552" s="13" t="s">
        <v>136</v>
      </c>
      <c r="L552" s="13" t="n">
        <f aca="false">IF(K552="Cited",1,0)</f>
        <v>0</v>
      </c>
      <c r="M552" s="13" t="n">
        <f aca="false">IF(OR(K552="Cited",K552="Mentioned"),1,0)</f>
        <v>0</v>
      </c>
      <c r="N552" s="11" t="s">
        <v>216</v>
      </c>
      <c r="O552" s="12" t="s">
        <v>217</v>
      </c>
      <c r="P552" s="11" t="s">
        <v>218</v>
      </c>
      <c r="Q552" s="12" t="s">
        <v>145</v>
      </c>
      <c r="R552" s="13" t="s">
        <v>140</v>
      </c>
    </row>
    <row r="553" customFormat="false" ht="23.25" hidden="false" customHeight="true" outlineLevel="0" collapsed="false">
      <c r="A553" s="13" t="n">
        <v>552</v>
      </c>
      <c r="B553" s="11" t="s">
        <v>1239</v>
      </c>
      <c r="C553" s="11" t="s">
        <v>129</v>
      </c>
      <c r="D553" s="12" t="s">
        <v>130</v>
      </c>
      <c r="E553" s="13" t="n">
        <v>8</v>
      </c>
      <c r="F553" s="11" t="s">
        <v>203</v>
      </c>
      <c r="G553" s="11" t="s">
        <v>132</v>
      </c>
      <c r="H553" s="13" t="s">
        <v>133</v>
      </c>
      <c r="I553" s="12" t="s">
        <v>213</v>
      </c>
      <c r="J553" s="13" t="s">
        <v>146</v>
      </c>
      <c r="K553" s="13" t="s">
        <v>136</v>
      </c>
      <c r="L553" s="13" t="n">
        <f aca="false">IF(K553="Cited",1,0)</f>
        <v>0</v>
      </c>
      <c r="M553" s="13" t="n">
        <f aca="false">IF(OR(K553="Cited",K553="Mentioned"),1,0)</f>
        <v>0</v>
      </c>
      <c r="N553" s="11" t="s">
        <v>219</v>
      </c>
      <c r="O553" s="12" t="s">
        <v>220</v>
      </c>
      <c r="P553" s="11"/>
      <c r="Q553" s="12" t="s">
        <v>221</v>
      </c>
      <c r="R553" s="13" t="s">
        <v>150</v>
      </c>
    </row>
    <row r="554" customFormat="false" ht="23.25" hidden="false" customHeight="true" outlineLevel="0" collapsed="false">
      <c r="A554" s="13" t="n">
        <v>553</v>
      </c>
      <c r="B554" s="11" t="s">
        <v>1285</v>
      </c>
      <c r="C554" s="11" t="s">
        <v>129</v>
      </c>
      <c r="D554" s="12" t="s">
        <v>130</v>
      </c>
      <c r="E554" s="13" t="n">
        <v>1</v>
      </c>
      <c r="F554" s="11" t="s">
        <v>131</v>
      </c>
      <c r="G554" s="11" t="s">
        <v>132</v>
      </c>
      <c r="H554" s="13" t="s">
        <v>133</v>
      </c>
      <c r="I554" s="12" t="s">
        <v>134</v>
      </c>
      <c r="J554" s="13" t="s">
        <v>135</v>
      </c>
      <c r="K554" s="13" t="s">
        <v>136</v>
      </c>
      <c r="L554" s="13" t="n">
        <f aca="false">IF(K554="Cited",1,0)</f>
        <v>0</v>
      </c>
      <c r="M554" s="13" t="n">
        <f aca="false">IF(OR(K554="Cited",K554="Mentioned"),1,0)</f>
        <v>0</v>
      </c>
      <c r="N554" s="11" t="s">
        <v>137</v>
      </c>
      <c r="O554" s="12" t="s">
        <v>138</v>
      </c>
      <c r="P554" s="11"/>
      <c r="Q554" s="12" t="s">
        <v>139</v>
      </c>
      <c r="R554" s="13" t="s">
        <v>140</v>
      </c>
    </row>
    <row r="555" customFormat="false" ht="23.25" hidden="false" customHeight="true" outlineLevel="0" collapsed="false">
      <c r="A555" s="13" t="n">
        <v>554</v>
      </c>
      <c r="B555" s="11" t="s">
        <v>1285</v>
      </c>
      <c r="C555" s="11" t="s">
        <v>129</v>
      </c>
      <c r="D555" s="12" t="s">
        <v>130</v>
      </c>
      <c r="E555" s="13" t="n">
        <v>1</v>
      </c>
      <c r="F555" s="11" t="s">
        <v>131</v>
      </c>
      <c r="G555" s="11" t="s">
        <v>132</v>
      </c>
      <c r="H555" s="13" t="s">
        <v>133</v>
      </c>
      <c r="I555" s="12" t="s">
        <v>134</v>
      </c>
      <c r="J555" s="13" t="s">
        <v>141</v>
      </c>
      <c r="K555" s="13" t="s">
        <v>136</v>
      </c>
      <c r="L555" s="13" t="n">
        <f aca="false">IF(K555="Cited",1,0)</f>
        <v>0</v>
      </c>
      <c r="M555" s="13" t="n">
        <f aca="false">IF(OR(K555="Cited",K555="Mentioned"),1,0)</f>
        <v>0</v>
      </c>
      <c r="N555" s="11" t="s">
        <v>142</v>
      </c>
      <c r="O555" s="12" t="s">
        <v>143</v>
      </c>
      <c r="P555" s="11" t="s">
        <v>144</v>
      </c>
      <c r="Q555" s="12" t="s">
        <v>145</v>
      </c>
      <c r="R555" s="13" t="s">
        <v>140</v>
      </c>
    </row>
    <row r="556" customFormat="false" ht="23.25" hidden="false" customHeight="true" outlineLevel="0" collapsed="false">
      <c r="A556" s="13" t="n">
        <v>555</v>
      </c>
      <c r="B556" s="11" t="s">
        <v>1285</v>
      </c>
      <c r="C556" s="11" t="s">
        <v>129</v>
      </c>
      <c r="D556" s="12" t="s">
        <v>130</v>
      </c>
      <c r="E556" s="13" t="n">
        <v>1</v>
      </c>
      <c r="F556" s="11" t="s">
        <v>131</v>
      </c>
      <c r="G556" s="11" t="s">
        <v>132</v>
      </c>
      <c r="H556" s="13" t="s">
        <v>133</v>
      </c>
      <c r="I556" s="12" t="s">
        <v>134</v>
      </c>
      <c r="J556" s="13" t="s">
        <v>146</v>
      </c>
      <c r="K556" s="13" t="s">
        <v>136</v>
      </c>
      <c r="L556" s="13" t="n">
        <f aca="false">IF(K556="Cited",1,0)</f>
        <v>0</v>
      </c>
      <c r="M556" s="13" t="n">
        <f aca="false">IF(OR(K556="Cited",K556="Mentioned"),1,0)</f>
        <v>0</v>
      </c>
      <c r="N556" s="11" t="s">
        <v>147</v>
      </c>
      <c r="O556" s="12" t="s">
        <v>148</v>
      </c>
      <c r="P556" s="11"/>
      <c r="Q556" s="12" t="s">
        <v>149</v>
      </c>
      <c r="R556" s="13" t="s">
        <v>150</v>
      </c>
    </row>
    <row r="557" customFormat="false" ht="23.25" hidden="false" customHeight="true" outlineLevel="0" collapsed="false">
      <c r="A557" s="13" t="n">
        <v>556</v>
      </c>
      <c r="B557" s="11" t="s">
        <v>1285</v>
      </c>
      <c r="C557" s="11" t="s">
        <v>129</v>
      </c>
      <c r="D557" s="12" t="s">
        <v>130</v>
      </c>
      <c r="E557" s="13" t="n">
        <v>2</v>
      </c>
      <c r="F557" s="11" t="s">
        <v>131</v>
      </c>
      <c r="G557" s="11" t="s">
        <v>132</v>
      </c>
      <c r="H557" s="13" t="s">
        <v>133</v>
      </c>
      <c r="I557" s="12" t="s">
        <v>151</v>
      </c>
      <c r="J557" s="13" t="s">
        <v>135</v>
      </c>
      <c r="K557" s="13" t="s">
        <v>136</v>
      </c>
      <c r="L557" s="13" t="n">
        <f aca="false">IF(K557="Cited",1,0)</f>
        <v>0</v>
      </c>
      <c r="M557" s="13" t="n">
        <f aca="false">IF(OR(K557="Cited",K557="Mentioned"),1,0)</f>
        <v>0</v>
      </c>
      <c r="N557" s="11" t="s">
        <v>152</v>
      </c>
      <c r="O557" s="12" t="s">
        <v>153</v>
      </c>
      <c r="P557" s="11"/>
      <c r="Q557" s="12" t="s">
        <v>139</v>
      </c>
      <c r="R557" s="13" t="s">
        <v>140</v>
      </c>
    </row>
    <row r="558" customFormat="false" ht="23.25" hidden="false" customHeight="true" outlineLevel="0" collapsed="false">
      <c r="A558" s="13" t="n">
        <v>557</v>
      </c>
      <c r="B558" s="11" t="s">
        <v>1285</v>
      </c>
      <c r="C558" s="11" t="s">
        <v>129</v>
      </c>
      <c r="D558" s="12" t="s">
        <v>130</v>
      </c>
      <c r="E558" s="13" t="n">
        <v>2</v>
      </c>
      <c r="F558" s="11" t="s">
        <v>131</v>
      </c>
      <c r="G558" s="11" t="s">
        <v>132</v>
      </c>
      <c r="H558" s="13" t="s">
        <v>133</v>
      </c>
      <c r="I558" s="12" t="s">
        <v>151</v>
      </c>
      <c r="J558" s="13" t="s">
        <v>141</v>
      </c>
      <c r="K558" s="13" t="s">
        <v>136</v>
      </c>
      <c r="L558" s="13" t="n">
        <f aca="false">IF(K558="Cited",1,0)</f>
        <v>0</v>
      </c>
      <c r="M558" s="13" t="n">
        <f aca="false">IF(OR(K558="Cited",K558="Mentioned"),1,0)</f>
        <v>0</v>
      </c>
      <c r="N558" s="11" t="s">
        <v>154</v>
      </c>
      <c r="O558" s="12" t="s">
        <v>155</v>
      </c>
      <c r="P558" s="11" t="s">
        <v>156</v>
      </c>
      <c r="Q558" s="12" t="s">
        <v>145</v>
      </c>
      <c r="R558" s="13" t="s">
        <v>140</v>
      </c>
    </row>
    <row r="559" customFormat="false" ht="23.25" hidden="false" customHeight="true" outlineLevel="0" collapsed="false">
      <c r="A559" s="13" t="n">
        <v>558</v>
      </c>
      <c r="B559" s="11" t="s">
        <v>1285</v>
      </c>
      <c r="C559" s="11" t="s">
        <v>129</v>
      </c>
      <c r="D559" s="12" t="s">
        <v>130</v>
      </c>
      <c r="E559" s="13" t="n">
        <v>2</v>
      </c>
      <c r="F559" s="11" t="s">
        <v>131</v>
      </c>
      <c r="G559" s="11" t="s">
        <v>132</v>
      </c>
      <c r="H559" s="13" t="s">
        <v>133</v>
      </c>
      <c r="I559" s="12" t="s">
        <v>151</v>
      </c>
      <c r="J559" s="13" t="s">
        <v>146</v>
      </c>
      <c r="K559" s="13" t="s">
        <v>136</v>
      </c>
      <c r="L559" s="13" t="n">
        <f aca="false">IF(K559="Cited",1,0)</f>
        <v>0</v>
      </c>
      <c r="M559" s="13" t="n">
        <f aca="false">IF(OR(K559="Cited",K559="Mentioned"),1,0)</f>
        <v>0</v>
      </c>
      <c r="N559" s="11" t="s">
        <v>157</v>
      </c>
      <c r="O559" s="12" t="s">
        <v>158</v>
      </c>
      <c r="P559" s="11"/>
      <c r="Q559" s="12" t="s">
        <v>159</v>
      </c>
      <c r="R559" s="13" t="s">
        <v>150</v>
      </c>
    </row>
    <row r="560" customFormat="false" ht="23.25" hidden="false" customHeight="true" outlineLevel="0" collapsed="false">
      <c r="A560" s="13" t="n">
        <v>559</v>
      </c>
      <c r="B560" s="11" t="s">
        <v>1285</v>
      </c>
      <c r="C560" s="11" t="s">
        <v>129</v>
      </c>
      <c r="D560" s="12" t="s">
        <v>130</v>
      </c>
      <c r="E560" s="13" t="n">
        <v>3</v>
      </c>
      <c r="F560" s="11" t="s">
        <v>160</v>
      </c>
      <c r="G560" s="11" t="s">
        <v>161</v>
      </c>
      <c r="H560" s="13" t="s">
        <v>162</v>
      </c>
      <c r="I560" s="12" t="s">
        <v>1286</v>
      </c>
      <c r="J560" s="13" t="s">
        <v>135</v>
      </c>
      <c r="K560" s="13" t="s">
        <v>175</v>
      </c>
      <c r="L560" s="13" t="n">
        <f aca="false">IF(K560="Cited",1,0)</f>
        <v>1</v>
      </c>
      <c r="M560" s="13" t="n">
        <f aca="false">IF(OR(K560="Cited",K560="Mentioned"),1,0)</f>
        <v>1</v>
      </c>
      <c r="N560" s="11" t="s">
        <v>1287</v>
      </c>
      <c r="O560" s="12" t="s">
        <v>1288</v>
      </c>
      <c r="P560" s="11"/>
      <c r="Q560" s="12" t="s">
        <v>139</v>
      </c>
      <c r="R560" s="13" t="s">
        <v>140</v>
      </c>
    </row>
    <row r="561" customFormat="false" ht="23.25" hidden="false" customHeight="true" outlineLevel="0" collapsed="false">
      <c r="A561" s="13" t="n">
        <v>560</v>
      </c>
      <c r="B561" s="11" t="s">
        <v>1285</v>
      </c>
      <c r="C561" s="11" t="s">
        <v>129</v>
      </c>
      <c r="D561" s="12" t="s">
        <v>130</v>
      </c>
      <c r="E561" s="13" t="n">
        <v>3</v>
      </c>
      <c r="F561" s="11" t="s">
        <v>160</v>
      </c>
      <c r="G561" s="11" t="s">
        <v>161</v>
      </c>
      <c r="H561" s="13" t="s">
        <v>162</v>
      </c>
      <c r="I561" s="12" t="s">
        <v>1286</v>
      </c>
      <c r="J561" s="13" t="s">
        <v>141</v>
      </c>
      <c r="K561" s="13" t="s">
        <v>175</v>
      </c>
      <c r="L561" s="13" t="n">
        <f aca="false">IF(K561="Cited",1,0)</f>
        <v>1</v>
      </c>
      <c r="M561" s="13" t="n">
        <f aca="false">IF(OR(K561="Cited",K561="Mentioned"),1,0)</f>
        <v>1</v>
      </c>
      <c r="N561" s="11" t="s">
        <v>1289</v>
      </c>
      <c r="O561" s="12" t="s">
        <v>1290</v>
      </c>
      <c r="P561" s="11" t="s">
        <v>1291</v>
      </c>
      <c r="Q561" s="12" t="s">
        <v>145</v>
      </c>
      <c r="R561" s="13" t="s">
        <v>140</v>
      </c>
    </row>
    <row r="562" customFormat="false" ht="34.5" hidden="false" customHeight="true" outlineLevel="0" collapsed="false">
      <c r="A562" s="13" t="n">
        <v>561</v>
      </c>
      <c r="B562" s="11" t="s">
        <v>1285</v>
      </c>
      <c r="C562" s="11" t="s">
        <v>129</v>
      </c>
      <c r="D562" s="12" t="s">
        <v>130</v>
      </c>
      <c r="E562" s="13" t="n">
        <v>3</v>
      </c>
      <c r="F562" s="11" t="s">
        <v>160</v>
      </c>
      <c r="G562" s="11" t="s">
        <v>161</v>
      </c>
      <c r="H562" s="13" t="s">
        <v>162</v>
      </c>
      <c r="I562" s="12" t="s">
        <v>1286</v>
      </c>
      <c r="J562" s="13" t="s">
        <v>146</v>
      </c>
      <c r="K562" s="13" t="s">
        <v>136</v>
      </c>
      <c r="L562" s="13" t="n">
        <f aca="false">IF(K562="Cited",1,0)</f>
        <v>0</v>
      </c>
      <c r="M562" s="13" t="n">
        <f aca="false">IF(OR(K562="Cited",K562="Mentioned"),1,0)</f>
        <v>0</v>
      </c>
      <c r="N562" s="11" t="s">
        <v>1292</v>
      </c>
      <c r="O562" s="12" t="s">
        <v>1293</v>
      </c>
      <c r="P562" s="11"/>
      <c r="Q562" s="12" t="s">
        <v>1294</v>
      </c>
      <c r="R562" s="13" t="s">
        <v>150</v>
      </c>
    </row>
    <row r="563" customFormat="false" ht="23.25" hidden="false" customHeight="true" outlineLevel="0" collapsed="false">
      <c r="A563" s="13" t="n">
        <v>562</v>
      </c>
      <c r="B563" s="11" t="s">
        <v>1285</v>
      </c>
      <c r="C563" s="11" t="s">
        <v>129</v>
      </c>
      <c r="D563" s="12" t="s">
        <v>130</v>
      </c>
      <c r="E563" s="13" t="n">
        <v>4</v>
      </c>
      <c r="F563" s="11" t="s">
        <v>160</v>
      </c>
      <c r="G563" s="11" t="s">
        <v>173</v>
      </c>
      <c r="H563" s="13" t="s">
        <v>162</v>
      </c>
      <c r="I563" s="12" t="s">
        <v>1295</v>
      </c>
      <c r="J563" s="13" t="s">
        <v>135</v>
      </c>
      <c r="K563" s="13" t="s">
        <v>175</v>
      </c>
      <c r="L563" s="13" t="n">
        <f aca="false">IF(K563="Cited",1,0)</f>
        <v>1</v>
      </c>
      <c r="M563" s="13" t="n">
        <f aca="false">IF(OR(K563="Cited",K563="Mentioned"),1,0)</f>
        <v>1</v>
      </c>
      <c r="N563" s="11" t="s">
        <v>1296</v>
      </c>
      <c r="O563" s="12" t="s">
        <v>1297</v>
      </c>
      <c r="P563" s="11"/>
      <c r="Q563" s="12" t="s">
        <v>139</v>
      </c>
      <c r="R563" s="13" t="s">
        <v>140</v>
      </c>
    </row>
    <row r="564" customFormat="false" ht="23.25" hidden="false" customHeight="true" outlineLevel="0" collapsed="false">
      <c r="A564" s="13" t="n">
        <v>563</v>
      </c>
      <c r="B564" s="11" t="s">
        <v>1285</v>
      </c>
      <c r="C564" s="11" t="s">
        <v>129</v>
      </c>
      <c r="D564" s="12" t="s">
        <v>130</v>
      </c>
      <c r="E564" s="13" t="n">
        <v>4</v>
      </c>
      <c r="F564" s="11" t="s">
        <v>160</v>
      </c>
      <c r="G564" s="11" t="s">
        <v>173</v>
      </c>
      <c r="H564" s="13" t="s">
        <v>162</v>
      </c>
      <c r="I564" s="12" t="s">
        <v>1295</v>
      </c>
      <c r="J564" s="13" t="s">
        <v>141</v>
      </c>
      <c r="K564" s="13" t="s">
        <v>175</v>
      </c>
      <c r="L564" s="13" t="n">
        <f aca="false">IF(K564="Cited",1,0)</f>
        <v>1</v>
      </c>
      <c r="M564" s="13" t="n">
        <f aca="false">IF(OR(K564="Cited",K564="Mentioned"),1,0)</f>
        <v>1</v>
      </c>
      <c r="N564" s="11" t="s">
        <v>1298</v>
      </c>
      <c r="O564" s="12" t="s">
        <v>1299</v>
      </c>
      <c r="P564" s="11" t="s">
        <v>1300</v>
      </c>
      <c r="Q564" s="12" t="s">
        <v>145</v>
      </c>
      <c r="R564" s="13" t="s">
        <v>140</v>
      </c>
    </row>
    <row r="565" customFormat="false" ht="34.5" hidden="false" customHeight="true" outlineLevel="0" collapsed="false">
      <c r="A565" s="13" t="n">
        <v>564</v>
      </c>
      <c r="B565" s="11" t="s">
        <v>1285</v>
      </c>
      <c r="C565" s="11" t="s">
        <v>129</v>
      </c>
      <c r="D565" s="12" t="s">
        <v>130</v>
      </c>
      <c r="E565" s="13" t="n">
        <v>4</v>
      </c>
      <c r="F565" s="11" t="s">
        <v>160</v>
      </c>
      <c r="G565" s="11" t="s">
        <v>173</v>
      </c>
      <c r="H565" s="13" t="s">
        <v>162</v>
      </c>
      <c r="I565" s="12" t="s">
        <v>1295</v>
      </c>
      <c r="J565" s="13" t="s">
        <v>146</v>
      </c>
      <c r="K565" s="13" t="s">
        <v>175</v>
      </c>
      <c r="L565" s="13" t="n">
        <f aca="false">IF(K565="Cited",1,0)</f>
        <v>1</v>
      </c>
      <c r="M565" s="13" t="n">
        <f aca="false">IF(OR(K565="Cited",K565="Mentioned"),1,0)</f>
        <v>1</v>
      </c>
      <c r="N565" s="11" t="s">
        <v>1301</v>
      </c>
      <c r="O565" s="12" t="s">
        <v>1302</v>
      </c>
      <c r="P565" s="11"/>
      <c r="Q565" s="12" t="s">
        <v>1303</v>
      </c>
      <c r="R565" s="13" t="s">
        <v>150</v>
      </c>
    </row>
    <row r="566" customFormat="false" ht="23.25" hidden="false" customHeight="true" outlineLevel="0" collapsed="false">
      <c r="A566" s="13" t="n">
        <v>565</v>
      </c>
      <c r="B566" s="11" t="s">
        <v>1285</v>
      </c>
      <c r="C566" s="11" t="s">
        <v>129</v>
      </c>
      <c r="D566" s="12" t="s">
        <v>130</v>
      </c>
      <c r="E566" s="13" t="n">
        <v>5</v>
      </c>
      <c r="F566" s="11" t="s">
        <v>184</v>
      </c>
      <c r="G566" s="11" t="s">
        <v>173</v>
      </c>
      <c r="H566" s="13" t="s">
        <v>162</v>
      </c>
      <c r="I566" s="12" t="s">
        <v>1304</v>
      </c>
      <c r="J566" s="13" t="s">
        <v>135</v>
      </c>
      <c r="K566" s="13" t="s">
        <v>175</v>
      </c>
      <c r="L566" s="13" t="n">
        <f aca="false">IF(K566="Cited",1,0)</f>
        <v>1</v>
      </c>
      <c r="M566" s="13" t="n">
        <f aca="false">IF(OR(K566="Cited",K566="Mentioned"),1,0)</f>
        <v>1</v>
      </c>
      <c r="N566" s="11" t="s">
        <v>1305</v>
      </c>
      <c r="O566" s="12" t="s">
        <v>1306</v>
      </c>
      <c r="P566" s="11"/>
      <c r="Q566" s="12" t="s">
        <v>139</v>
      </c>
      <c r="R566" s="13" t="s">
        <v>140</v>
      </c>
    </row>
    <row r="567" customFormat="false" ht="23.25" hidden="false" customHeight="true" outlineLevel="0" collapsed="false">
      <c r="A567" s="13" t="n">
        <v>566</v>
      </c>
      <c r="B567" s="11" t="s">
        <v>1285</v>
      </c>
      <c r="C567" s="11" t="s">
        <v>129</v>
      </c>
      <c r="D567" s="12" t="s">
        <v>130</v>
      </c>
      <c r="E567" s="13" t="n">
        <v>5</v>
      </c>
      <c r="F567" s="11" t="s">
        <v>184</v>
      </c>
      <c r="G567" s="11" t="s">
        <v>173</v>
      </c>
      <c r="H567" s="13" t="s">
        <v>162</v>
      </c>
      <c r="I567" s="12" t="s">
        <v>1304</v>
      </c>
      <c r="J567" s="13" t="s">
        <v>141</v>
      </c>
      <c r="K567" s="13" t="s">
        <v>175</v>
      </c>
      <c r="L567" s="13" t="n">
        <f aca="false">IF(K567="Cited",1,0)</f>
        <v>1</v>
      </c>
      <c r="M567" s="13" t="n">
        <f aca="false">IF(OR(K567="Cited",K567="Mentioned"),1,0)</f>
        <v>1</v>
      </c>
      <c r="N567" s="11" t="s">
        <v>1307</v>
      </c>
      <c r="O567" s="12" t="s">
        <v>1308</v>
      </c>
      <c r="P567" s="11" t="s">
        <v>1309</v>
      </c>
      <c r="Q567" s="12" t="s">
        <v>145</v>
      </c>
      <c r="R567" s="13" t="s">
        <v>140</v>
      </c>
    </row>
    <row r="568" customFormat="false" ht="34.5" hidden="false" customHeight="true" outlineLevel="0" collapsed="false">
      <c r="A568" s="13" t="n">
        <v>567</v>
      </c>
      <c r="B568" s="11" t="s">
        <v>1285</v>
      </c>
      <c r="C568" s="11" t="s">
        <v>129</v>
      </c>
      <c r="D568" s="12" t="s">
        <v>130</v>
      </c>
      <c r="E568" s="13" t="n">
        <v>5</v>
      </c>
      <c r="F568" s="11" t="s">
        <v>184</v>
      </c>
      <c r="G568" s="11" t="s">
        <v>173</v>
      </c>
      <c r="H568" s="13" t="s">
        <v>162</v>
      </c>
      <c r="I568" s="12" t="s">
        <v>1304</v>
      </c>
      <c r="J568" s="13" t="s">
        <v>146</v>
      </c>
      <c r="K568" s="13" t="s">
        <v>175</v>
      </c>
      <c r="L568" s="13" t="n">
        <f aca="false">IF(K568="Cited",1,0)</f>
        <v>1</v>
      </c>
      <c r="M568" s="13" t="n">
        <f aca="false">IF(OR(K568="Cited",K568="Mentioned"),1,0)</f>
        <v>1</v>
      </c>
      <c r="N568" s="11" t="s">
        <v>1310</v>
      </c>
      <c r="O568" s="12" t="s">
        <v>1311</v>
      </c>
      <c r="P568" s="11"/>
      <c r="Q568" s="12" t="s">
        <v>1312</v>
      </c>
      <c r="R568" s="13" t="s">
        <v>150</v>
      </c>
    </row>
    <row r="569" customFormat="false" ht="23.25" hidden="false" customHeight="true" outlineLevel="0" collapsed="false">
      <c r="A569" s="13" t="n">
        <v>568</v>
      </c>
      <c r="B569" s="11" t="s">
        <v>1285</v>
      </c>
      <c r="C569" s="11" t="s">
        <v>129</v>
      </c>
      <c r="D569" s="12" t="s">
        <v>130</v>
      </c>
      <c r="E569" s="13" t="n">
        <v>6</v>
      </c>
      <c r="F569" s="11" t="s">
        <v>184</v>
      </c>
      <c r="G569" s="11" t="s">
        <v>173</v>
      </c>
      <c r="H569" s="13" t="s">
        <v>162</v>
      </c>
      <c r="I569" s="12" t="s">
        <v>1313</v>
      </c>
      <c r="J569" s="13" t="s">
        <v>135</v>
      </c>
      <c r="K569" s="13" t="s">
        <v>175</v>
      </c>
      <c r="L569" s="13" t="n">
        <f aca="false">IF(K569="Cited",1,0)</f>
        <v>1</v>
      </c>
      <c r="M569" s="13" t="n">
        <f aca="false">IF(OR(K569="Cited",K569="Mentioned"),1,0)</f>
        <v>1</v>
      </c>
      <c r="N569" s="11" t="s">
        <v>1314</v>
      </c>
      <c r="O569" s="12" t="s">
        <v>1315</v>
      </c>
      <c r="P569" s="11"/>
      <c r="Q569" s="12" t="s">
        <v>139</v>
      </c>
      <c r="R569" s="13" t="s">
        <v>140</v>
      </c>
    </row>
    <row r="570" customFormat="false" ht="23.25" hidden="false" customHeight="true" outlineLevel="0" collapsed="false">
      <c r="A570" s="13" t="n">
        <v>569</v>
      </c>
      <c r="B570" s="11" t="s">
        <v>1285</v>
      </c>
      <c r="C570" s="11" t="s">
        <v>129</v>
      </c>
      <c r="D570" s="12" t="s">
        <v>130</v>
      </c>
      <c r="E570" s="13" t="n">
        <v>6</v>
      </c>
      <c r="F570" s="11" t="s">
        <v>184</v>
      </c>
      <c r="G570" s="11" t="s">
        <v>173</v>
      </c>
      <c r="H570" s="13" t="s">
        <v>162</v>
      </c>
      <c r="I570" s="12" t="s">
        <v>1313</v>
      </c>
      <c r="J570" s="13" t="s">
        <v>141</v>
      </c>
      <c r="K570" s="13" t="s">
        <v>175</v>
      </c>
      <c r="L570" s="13" t="n">
        <f aca="false">IF(K570="Cited",1,0)</f>
        <v>1</v>
      </c>
      <c r="M570" s="13" t="n">
        <f aca="false">IF(OR(K570="Cited",K570="Mentioned"),1,0)</f>
        <v>1</v>
      </c>
      <c r="N570" s="11" t="s">
        <v>1316</v>
      </c>
      <c r="O570" s="12" t="s">
        <v>1317</v>
      </c>
      <c r="P570" s="11" t="s">
        <v>1318</v>
      </c>
      <c r="Q570" s="12" t="s">
        <v>145</v>
      </c>
      <c r="R570" s="13" t="s">
        <v>140</v>
      </c>
    </row>
    <row r="571" customFormat="false" ht="23.25" hidden="false" customHeight="true" outlineLevel="0" collapsed="false">
      <c r="A571" s="13" t="n">
        <v>570</v>
      </c>
      <c r="B571" s="11" t="s">
        <v>1285</v>
      </c>
      <c r="C571" s="11" t="s">
        <v>129</v>
      </c>
      <c r="D571" s="12" t="s">
        <v>130</v>
      </c>
      <c r="E571" s="13" t="n">
        <v>6</v>
      </c>
      <c r="F571" s="11" t="s">
        <v>184</v>
      </c>
      <c r="G571" s="11" t="s">
        <v>173</v>
      </c>
      <c r="H571" s="13" t="s">
        <v>162</v>
      </c>
      <c r="I571" s="12" t="s">
        <v>1313</v>
      </c>
      <c r="J571" s="13" t="s">
        <v>146</v>
      </c>
      <c r="K571" s="13" t="s">
        <v>175</v>
      </c>
      <c r="L571" s="13" t="n">
        <f aca="false">IF(K571="Cited",1,0)</f>
        <v>1</v>
      </c>
      <c r="M571" s="13" t="n">
        <f aca="false">IF(OR(K571="Cited",K571="Mentioned"),1,0)</f>
        <v>1</v>
      </c>
      <c r="N571" s="11" t="s">
        <v>1319</v>
      </c>
      <c r="O571" s="12" t="s">
        <v>1320</v>
      </c>
      <c r="P571" s="11"/>
      <c r="Q571" s="12" t="s">
        <v>1321</v>
      </c>
      <c r="R571" s="13" t="s">
        <v>150</v>
      </c>
    </row>
    <row r="572" customFormat="false" ht="23.25" hidden="false" customHeight="true" outlineLevel="0" collapsed="false">
      <c r="A572" s="13" t="n">
        <v>571</v>
      </c>
      <c r="B572" s="11" t="s">
        <v>1285</v>
      </c>
      <c r="C572" s="11" t="s">
        <v>129</v>
      </c>
      <c r="D572" s="12" t="s">
        <v>130</v>
      </c>
      <c r="E572" s="13" t="n">
        <v>7</v>
      </c>
      <c r="F572" s="11" t="s">
        <v>203</v>
      </c>
      <c r="G572" s="11" t="s">
        <v>173</v>
      </c>
      <c r="H572" s="13" t="s">
        <v>162</v>
      </c>
      <c r="I572" s="12" t="s">
        <v>1322</v>
      </c>
      <c r="J572" s="13" t="s">
        <v>135</v>
      </c>
      <c r="K572" s="13" t="s">
        <v>175</v>
      </c>
      <c r="L572" s="13" t="n">
        <f aca="false">IF(K572="Cited",1,0)</f>
        <v>1</v>
      </c>
      <c r="M572" s="13" t="n">
        <f aca="false">IF(OR(K572="Cited",K572="Mentioned"),1,0)</f>
        <v>1</v>
      </c>
      <c r="N572" s="11" t="s">
        <v>1323</v>
      </c>
      <c r="O572" s="12" t="s">
        <v>1324</v>
      </c>
      <c r="P572" s="11"/>
      <c r="Q572" s="12" t="s">
        <v>139</v>
      </c>
      <c r="R572" s="13" t="s">
        <v>140</v>
      </c>
    </row>
    <row r="573" customFormat="false" ht="23.25" hidden="false" customHeight="true" outlineLevel="0" collapsed="false">
      <c r="A573" s="13" t="n">
        <v>572</v>
      </c>
      <c r="B573" s="11" t="s">
        <v>1285</v>
      </c>
      <c r="C573" s="11" t="s">
        <v>129</v>
      </c>
      <c r="D573" s="12" t="s">
        <v>130</v>
      </c>
      <c r="E573" s="13" t="n">
        <v>7</v>
      </c>
      <c r="F573" s="11" t="s">
        <v>203</v>
      </c>
      <c r="G573" s="11" t="s">
        <v>173</v>
      </c>
      <c r="H573" s="13" t="s">
        <v>162</v>
      </c>
      <c r="I573" s="12" t="s">
        <v>1322</v>
      </c>
      <c r="J573" s="13" t="s">
        <v>141</v>
      </c>
      <c r="K573" s="13" t="s">
        <v>175</v>
      </c>
      <c r="L573" s="13" t="n">
        <f aca="false">IF(K573="Cited",1,0)</f>
        <v>1</v>
      </c>
      <c r="M573" s="13" t="n">
        <f aca="false">IF(OR(K573="Cited",K573="Mentioned"),1,0)</f>
        <v>1</v>
      </c>
      <c r="N573" s="11" t="s">
        <v>1325</v>
      </c>
      <c r="O573" s="12" t="s">
        <v>1326</v>
      </c>
      <c r="P573" s="11" t="s">
        <v>1327</v>
      </c>
      <c r="Q573" s="12" t="s">
        <v>145</v>
      </c>
      <c r="R573" s="13" t="s">
        <v>140</v>
      </c>
    </row>
    <row r="574" customFormat="false" ht="34.5" hidden="false" customHeight="true" outlineLevel="0" collapsed="false">
      <c r="A574" s="13" t="n">
        <v>573</v>
      </c>
      <c r="B574" s="11" t="s">
        <v>1285</v>
      </c>
      <c r="C574" s="11" t="s">
        <v>129</v>
      </c>
      <c r="D574" s="12" t="s">
        <v>130</v>
      </c>
      <c r="E574" s="13" t="n">
        <v>7</v>
      </c>
      <c r="F574" s="11" t="s">
        <v>203</v>
      </c>
      <c r="G574" s="11" t="s">
        <v>173</v>
      </c>
      <c r="H574" s="13" t="s">
        <v>162</v>
      </c>
      <c r="I574" s="12" t="s">
        <v>1322</v>
      </c>
      <c r="J574" s="13" t="s">
        <v>146</v>
      </c>
      <c r="K574" s="13" t="s">
        <v>175</v>
      </c>
      <c r="L574" s="13" t="n">
        <f aca="false">IF(K574="Cited",1,0)</f>
        <v>1</v>
      </c>
      <c r="M574" s="13" t="n">
        <f aca="false">IF(OR(K574="Cited",K574="Mentioned"),1,0)</f>
        <v>1</v>
      </c>
      <c r="N574" s="11" t="s">
        <v>1328</v>
      </c>
      <c r="O574" s="12" t="s">
        <v>1329</v>
      </c>
      <c r="P574" s="11"/>
      <c r="Q574" s="12" t="s">
        <v>1330</v>
      </c>
      <c r="R574" s="13" t="s">
        <v>150</v>
      </c>
    </row>
    <row r="575" customFormat="false" ht="23.25" hidden="false" customHeight="true" outlineLevel="0" collapsed="false">
      <c r="A575" s="13" t="n">
        <v>574</v>
      </c>
      <c r="B575" s="11" t="s">
        <v>1285</v>
      </c>
      <c r="C575" s="11" t="s">
        <v>129</v>
      </c>
      <c r="D575" s="12" t="s">
        <v>130</v>
      </c>
      <c r="E575" s="13" t="n">
        <v>8</v>
      </c>
      <c r="F575" s="11" t="s">
        <v>203</v>
      </c>
      <c r="G575" s="11" t="s">
        <v>132</v>
      </c>
      <c r="H575" s="13" t="s">
        <v>133</v>
      </c>
      <c r="I575" s="12" t="s">
        <v>213</v>
      </c>
      <c r="J575" s="13" t="s">
        <v>135</v>
      </c>
      <c r="K575" s="13" t="s">
        <v>136</v>
      </c>
      <c r="L575" s="13" t="n">
        <f aca="false">IF(K575="Cited",1,0)</f>
        <v>0</v>
      </c>
      <c r="M575" s="13" t="n">
        <f aca="false">IF(OR(K575="Cited",K575="Mentioned"),1,0)</f>
        <v>0</v>
      </c>
      <c r="N575" s="11" t="s">
        <v>214</v>
      </c>
      <c r="O575" s="12" t="s">
        <v>215</v>
      </c>
      <c r="P575" s="11"/>
      <c r="Q575" s="12" t="s">
        <v>139</v>
      </c>
      <c r="R575" s="13" t="s">
        <v>150</v>
      </c>
    </row>
    <row r="576" customFormat="false" ht="23.25" hidden="false" customHeight="true" outlineLevel="0" collapsed="false">
      <c r="A576" s="13" t="n">
        <v>575</v>
      </c>
      <c r="B576" s="11" t="s">
        <v>1285</v>
      </c>
      <c r="C576" s="11" t="s">
        <v>129</v>
      </c>
      <c r="D576" s="12" t="s">
        <v>130</v>
      </c>
      <c r="E576" s="13" t="n">
        <v>8</v>
      </c>
      <c r="F576" s="11" t="s">
        <v>203</v>
      </c>
      <c r="G576" s="11" t="s">
        <v>132</v>
      </c>
      <c r="H576" s="13" t="s">
        <v>133</v>
      </c>
      <c r="I576" s="12" t="s">
        <v>213</v>
      </c>
      <c r="J576" s="13" t="s">
        <v>141</v>
      </c>
      <c r="K576" s="13" t="s">
        <v>136</v>
      </c>
      <c r="L576" s="13" t="n">
        <f aca="false">IF(K576="Cited",1,0)</f>
        <v>0</v>
      </c>
      <c r="M576" s="13" t="n">
        <f aca="false">IF(OR(K576="Cited",K576="Mentioned"),1,0)</f>
        <v>0</v>
      </c>
      <c r="N576" s="11" t="s">
        <v>216</v>
      </c>
      <c r="O576" s="12" t="s">
        <v>217</v>
      </c>
      <c r="P576" s="11" t="s">
        <v>218</v>
      </c>
      <c r="Q576" s="12" t="s">
        <v>145</v>
      </c>
      <c r="R576" s="13" t="s">
        <v>140</v>
      </c>
    </row>
    <row r="577" customFormat="false" ht="23.25" hidden="false" customHeight="true" outlineLevel="0" collapsed="false">
      <c r="A577" s="13" t="n">
        <v>576</v>
      </c>
      <c r="B577" s="11" t="s">
        <v>1285</v>
      </c>
      <c r="C577" s="11" t="s">
        <v>129</v>
      </c>
      <c r="D577" s="12" t="s">
        <v>130</v>
      </c>
      <c r="E577" s="13" t="n">
        <v>8</v>
      </c>
      <c r="F577" s="11" t="s">
        <v>203</v>
      </c>
      <c r="G577" s="11" t="s">
        <v>132</v>
      </c>
      <c r="H577" s="13" t="s">
        <v>133</v>
      </c>
      <c r="I577" s="12" t="s">
        <v>213</v>
      </c>
      <c r="J577" s="13" t="s">
        <v>146</v>
      </c>
      <c r="K577" s="13" t="s">
        <v>136</v>
      </c>
      <c r="L577" s="13" t="n">
        <f aca="false">IF(K577="Cited",1,0)</f>
        <v>0</v>
      </c>
      <c r="M577" s="13" t="n">
        <f aca="false">IF(OR(K577="Cited",K577="Mentioned"),1,0)</f>
        <v>0</v>
      </c>
      <c r="N577" s="11" t="s">
        <v>219</v>
      </c>
      <c r="O577" s="12" t="s">
        <v>220</v>
      </c>
      <c r="P577" s="11"/>
      <c r="Q577" s="12" t="s">
        <v>221</v>
      </c>
      <c r="R577" s="13" t="s">
        <v>150</v>
      </c>
    </row>
    <row r="578" customFormat="false" ht="23.25" hidden="false" customHeight="true" outlineLevel="0" collapsed="false">
      <c r="A578" s="13" t="n">
        <v>577</v>
      </c>
      <c r="B578" s="11" t="s">
        <v>1331</v>
      </c>
      <c r="C578" s="11" t="s">
        <v>129</v>
      </c>
      <c r="D578" s="12" t="s">
        <v>130</v>
      </c>
      <c r="E578" s="13" t="n">
        <v>1</v>
      </c>
      <c r="F578" s="11" t="s">
        <v>131</v>
      </c>
      <c r="G578" s="11" t="s">
        <v>132</v>
      </c>
      <c r="H578" s="13" t="s">
        <v>133</v>
      </c>
      <c r="I578" s="12" t="s">
        <v>134</v>
      </c>
      <c r="J578" s="13" t="s">
        <v>135</v>
      </c>
      <c r="K578" s="13" t="s">
        <v>136</v>
      </c>
      <c r="L578" s="13" t="n">
        <f aca="false">IF(K578="Cited",1,0)</f>
        <v>0</v>
      </c>
      <c r="M578" s="13" t="n">
        <f aca="false">IF(OR(K578="Cited",K578="Mentioned"),1,0)</f>
        <v>0</v>
      </c>
      <c r="N578" s="11" t="s">
        <v>137</v>
      </c>
      <c r="O578" s="12" t="s">
        <v>138</v>
      </c>
      <c r="P578" s="11"/>
      <c r="Q578" s="12" t="s">
        <v>139</v>
      </c>
      <c r="R578" s="13" t="s">
        <v>140</v>
      </c>
    </row>
    <row r="579" customFormat="false" ht="23.25" hidden="false" customHeight="true" outlineLevel="0" collapsed="false">
      <c r="A579" s="13" t="n">
        <v>578</v>
      </c>
      <c r="B579" s="11" t="s">
        <v>1331</v>
      </c>
      <c r="C579" s="11" t="s">
        <v>129</v>
      </c>
      <c r="D579" s="12" t="s">
        <v>130</v>
      </c>
      <c r="E579" s="13" t="n">
        <v>1</v>
      </c>
      <c r="F579" s="11" t="s">
        <v>131</v>
      </c>
      <c r="G579" s="11" t="s">
        <v>132</v>
      </c>
      <c r="H579" s="13" t="s">
        <v>133</v>
      </c>
      <c r="I579" s="12" t="s">
        <v>134</v>
      </c>
      <c r="J579" s="13" t="s">
        <v>141</v>
      </c>
      <c r="K579" s="13" t="s">
        <v>136</v>
      </c>
      <c r="L579" s="13" t="n">
        <f aca="false">IF(K579="Cited",1,0)</f>
        <v>0</v>
      </c>
      <c r="M579" s="13" t="n">
        <f aca="false">IF(OR(K579="Cited",K579="Mentioned"),1,0)</f>
        <v>0</v>
      </c>
      <c r="N579" s="11" t="s">
        <v>142</v>
      </c>
      <c r="O579" s="12" t="s">
        <v>143</v>
      </c>
      <c r="P579" s="11" t="s">
        <v>144</v>
      </c>
      <c r="Q579" s="12" t="s">
        <v>145</v>
      </c>
      <c r="R579" s="13" t="s">
        <v>140</v>
      </c>
    </row>
    <row r="580" customFormat="false" ht="23.25" hidden="false" customHeight="true" outlineLevel="0" collapsed="false">
      <c r="A580" s="13" t="n">
        <v>579</v>
      </c>
      <c r="B580" s="11" t="s">
        <v>1331</v>
      </c>
      <c r="C580" s="11" t="s">
        <v>129</v>
      </c>
      <c r="D580" s="12" t="s">
        <v>130</v>
      </c>
      <c r="E580" s="13" t="n">
        <v>1</v>
      </c>
      <c r="F580" s="11" t="s">
        <v>131</v>
      </c>
      <c r="G580" s="11" t="s">
        <v>132</v>
      </c>
      <c r="H580" s="13" t="s">
        <v>133</v>
      </c>
      <c r="I580" s="12" t="s">
        <v>134</v>
      </c>
      <c r="J580" s="13" t="s">
        <v>146</v>
      </c>
      <c r="K580" s="13" t="s">
        <v>136</v>
      </c>
      <c r="L580" s="13" t="n">
        <f aca="false">IF(K580="Cited",1,0)</f>
        <v>0</v>
      </c>
      <c r="M580" s="13" t="n">
        <f aca="false">IF(OR(K580="Cited",K580="Mentioned"),1,0)</f>
        <v>0</v>
      </c>
      <c r="N580" s="11" t="s">
        <v>147</v>
      </c>
      <c r="O580" s="12" t="s">
        <v>148</v>
      </c>
      <c r="P580" s="11"/>
      <c r="Q580" s="12" t="s">
        <v>149</v>
      </c>
      <c r="R580" s="13" t="s">
        <v>150</v>
      </c>
    </row>
    <row r="581" customFormat="false" ht="23.25" hidden="false" customHeight="true" outlineLevel="0" collapsed="false">
      <c r="A581" s="13" t="n">
        <v>580</v>
      </c>
      <c r="B581" s="11" t="s">
        <v>1331</v>
      </c>
      <c r="C581" s="11" t="s">
        <v>129</v>
      </c>
      <c r="D581" s="12" t="s">
        <v>130</v>
      </c>
      <c r="E581" s="13" t="n">
        <v>2</v>
      </c>
      <c r="F581" s="11" t="s">
        <v>131</v>
      </c>
      <c r="G581" s="11" t="s">
        <v>132</v>
      </c>
      <c r="H581" s="13" t="s">
        <v>133</v>
      </c>
      <c r="I581" s="12" t="s">
        <v>151</v>
      </c>
      <c r="J581" s="13" t="s">
        <v>135</v>
      </c>
      <c r="K581" s="13" t="s">
        <v>136</v>
      </c>
      <c r="L581" s="13" t="n">
        <f aca="false">IF(K581="Cited",1,0)</f>
        <v>0</v>
      </c>
      <c r="M581" s="13" t="n">
        <f aca="false">IF(OR(K581="Cited",K581="Mentioned"),1,0)</f>
        <v>0</v>
      </c>
      <c r="N581" s="11" t="s">
        <v>152</v>
      </c>
      <c r="O581" s="12" t="s">
        <v>153</v>
      </c>
      <c r="P581" s="11"/>
      <c r="Q581" s="12" t="s">
        <v>139</v>
      </c>
      <c r="R581" s="13" t="s">
        <v>140</v>
      </c>
    </row>
    <row r="582" customFormat="false" ht="23.25" hidden="false" customHeight="true" outlineLevel="0" collapsed="false">
      <c r="A582" s="13" t="n">
        <v>581</v>
      </c>
      <c r="B582" s="11" t="s">
        <v>1331</v>
      </c>
      <c r="C582" s="11" t="s">
        <v>129</v>
      </c>
      <c r="D582" s="12" t="s">
        <v>130</v>
      </c>
      <c r="E582" s="13" t="n">
        <v>2</v>
      </c>
      <c r="F582" s="11" t="s">
        <v>131</v>
      </c>
      <c r="G582" s="11" t="s">
        <v>132</v>
      </c>
      <c r="H582" s="13" t="s">
        <v>133</v>
      </c>
      <c r="I582" s="12" t="s">
        <v>151</v>
      </c>
      <c r="J582" s="13" t="s">
        <v>141</v>
      </c>
      <c r="K582" s="13" t="s">
        <v>136</v>
      </c>
      <c r="L582" s="13" t="n">
        <f aca="false">IF(K582="Cited",1,0)</f>
        <v>0</v>
      </c>
      <c r="M582" s="13" t="n">
        <f aca="false">IF(OR(K582="Cited",K582="Mentioned"),1,0)</f>
        <v>0</v>
      </c>
      <c r="N582" s="11" t="s">
        <v>154</v>
      </c>
      <c r="O582" s="12" t="s">
        <v>155</v>
      </c>
      <c r="P582" s="11" t="s">
        <v>156</v>
      </c>
      <c r="Q582" s="12" t="s">
        <v>145</v>
      </c>
      <c r="R582" s="13" t="s">
        <v>140</v>
      </c>
    </row>
    <row r="583" customFormat="false" ht="23.25" hidden="false" customHeight="true" outlineLevel="0" collapsed="false">
      <c r="A583" s="13" t="n">
        <v>582</v>
      </c>
      <c r="B583" s="11" t="s">
        <v>1331</v>
      </c>
      <c r="C583" s="11" t="s">
        <v>129</v>
      </c>
      <c r="D583" s="12" t="s">
        <v>130</v>
      </c>
      <c r="E583" s="13" t="n">
        <v>2</v>
      </c>
      <c r="F583" s="11" t="s">
        <v>131</v>
      </c>
      <c r="G583" s="11" t="s">
        <v>132</v>
      </c>
      <c r="H583" s="13" t="s">
        <v>133</v>
      </c>
      <c r="I583" s="12" t="s">
        <v>151</v>
      </c>
      <c r="J583" s="13" t="s">
        <v>146</v>
      </c>
      <c r="K583" s="13" t="s">
        <v>136</v>
      </c>
      <c r="L583" s="13" t="n">
        <f aca="false">IF(K583="Cited",1,0)</f>
        <v>0</v>
      </c>
      <c r="M583" s="13" t="n">
        <f aca="false">IF(OR(K583="Cited",K583="Mentioned"),1,0)</f>
        <v>0</v>
      </c>
      <c r="N583" s="11" t="s">
        <v>157</v>
      </c>
      <c r="O583" s="12" t="s">
        <v>158</v>
      </c>
      <c r="P583" s="11"/>
      <c r="Q583" s="12" t="s">
        <v>159</v>
      </c>
      <c r="R583" s="13" t="s">
        <v>150</v>
      </c>
    </row>
    <row r="584" customFormat="false" ht="23.25" hidden="false" customHeight="true" outlineLevel="0" collapsed="false">
      <c r="A584" s="13" t="n">
        <v>583</v>
      </c>
      <c r="B584" s="11" t="s">
        <v>1331</v>
      </c>
      <c r="C584" s="11" t="s">
        <v>129</v>
      </c>
      <c r="D584" s="12" t="s">
        <v>130</v>
      </c>
      <c r="E584" s="13" t="n">
        <v>3</v>
      </c>
      <c r="F584" s="11" t="s">
        <v>160</v>
      </c>
      <c r="G584" s="11" t="s">
        <v>161</v>
      </c>
      <c r="H584" s="13" t="s">
        <v>162</v>
      </c>
      <c r="I584" s="12" t="s">
        <v>1332</v>
      </c>
      <c r="J584" s="13" t="s">
        <v>135</v>
      </c>
      <c r="K584" s="13" t="s">
        <v>136</v>
      </c>
      <c r="L584" s="13" t="n">
        <f aca="false">IF(K584="Cited",1,0)</f>
        <v>0</v>
      </c>
      <c r="M584" s="13" t="n">
        <f aca="false">IF(OR(K584="Cited",K584="Mentioned"),1,0)</f>
        <v>0</v>
      </c>
      <c r="N584" s="11" t="s">
        <v>1333</v>
      </c>
      <c r="O584" s="12" t="s">
        <v>1334</v>
      </c>
      <c r="P584" s="11"/>
      <c r="Q584" s="12" t="s">
        <v>139</v>
      </c>
      <c r="R584" s="13" t="s">
        <v>140</v>
      </c>
    </row>
    <row r="585" customFormat="false" ht="23.25" hidden="false" customHeight="true" outlineLevel="0" collapsed="false">
      <c r="A585" s="13" t="n">
        <v>584</v>
      </c>
      <c r="B585" s="11" t="s">
        <v>1331</v>
      </c>
      <c r="C585" s="11" t="s">
        <v>129</v>
      </c>
      <c r="D585" s="12" t="s">
        <v>130</v>
      </c>
      <c r="E585" s="13" t="n">
        <v>3</v>
      </c>
      <c r="F585" s="11" t="s">
        <v>160</v>
      </c>
      <c r="G585" s="11" t="s">
        <v>161</v>
      </c>
      <c r="H585" s="13" t="s">
        <v>162</v>
      </c>
      <c r="I585" s="12" t="s">
        <v>1332</v>
      </c>
      <c r="J585" s="13" t="s">
        <v>141</v>
      </c>
      <c r="K585" s="13" t="s">
        <v>175</v>
      </c>
      <c r="L585" s="13" t="n">
        <f aca="false">IF(K585="Cited",1,0)</f>
        <v>1</v>
      </c>
      <c r="M585" s="13" t="n">
        <f aca="false">IF(OR(K585="Cited",K585="Mentioned"),1,0)</f>
        <v>1</v>
      </c>
      <c r="N585" s="11" t="s">
        <v>1335</v>
      </c>
      <c r="O585" s="12" t="s">
        <v>1336</v>
      </c>
      <c r="P585" s="11" t="s">
        <v>1337</v>
      </c>
      <c r="Q585" s="12" t="s">
        <v>145</v>
      </c>
      <c r="R585" s="13" t="s">
        <v>140</v>
      </c>
    </row>
    <row r="586" customFormat="false" ht="23.25" hidden="false" customHeight="true" outlineLevel="0" collapsed="false">
      <c r="A586" s="13" t="n">
        <v>585</v>
      </c>
      <c r="B586" s="11" t="s">
        <v>1331</v>
      </c>
      <c r="C586" s="11" t="s">
        <v>129</v>
      </c>
      <c r="D586" s="12" t="s">
        <v>130</v>
      </c>
      <c r="E586" s="13" t="n">
        <v>3</v>
      </c>
      <c r="F586" s="11" t="s">
        <v>160</v>
      </c>
      <c r="G586" s="11" t="s">
        <v>161</v>
      </c>
      <c r="H586" s="13" t="s">
        <v>162</v>
      </c>
      <c r="I586" s="12" t="s">
        <v>1332</v>
      </c>
      <c r="J586" s="13" t="s">
        <v>146</v>
      </c>
      <c r="K586" s="13" t="s">
        <v>175</v>
      </c>
      <c r="L586" s="13" t="n">
        <f aca="false">IF(K586="Cited",1,0)</f>
        <v>1</v>
      </c>
      <c r="M586" s="13" t="n">
        <f aca="false">IF(OR(K586="Cited",K586="Mentioned"),1,0)</f>
        <v>1</v>
      </c>
      <c r="N586" s="11" t="s">
        <v>1338</v>
      </c>
      <c r="O586" s="12" t="s">
        <v>1339</v>
      </c>
      <c r="P586" s="11"/>
      <c r="Q586" s="12" t="s">
        <v>306</v>
      </c>
      <c r="R586" s="13" t="s">
        <v>150</v>
      </c>
    </row>
    <row r="587" customFormat="false" ht="23.25" hidden="false" customHeight="true" outlineLevel="0" collapsed="false">
      <c r="A587" s="13" t="n">
        <v>586</v>
      </c>
      <c r="B587" s="11" t="s">
        <v>1331</v>
      </c>
      <c r="C587" s="11" t="s">
        <v>129</v>
      </c>
      <c r="D587" s="12" t="s">
        <v>130</v>
      </c>
      <c r="E587" s="13" t="n">
        <v>4</v>
      </c>
      <c r="F587" s="11" t="s">
        <v>160</v>
      </c>
      <c r="G587" s="11" t="s">
        <v>173</v>
      </c>
      <c r="H587" s="13" t="s">
        <v>162</v>
      </c>
      <c r="I587" s="12" t="s">
        <v>1340</v>
      </c>
      <c r="J587" s="13" t="s">
        <v>135</v>
      </c>
      <c r="K587" s="13" t="s">
        <v>175</v>
      </c>
      <c r="L587" s="13" t="n">
        <f aca="false">IF(K587="Cited",1,0)</f>
        <v>1</v>
      </c>
      <c r="M587" s="13" t="n">
        <f aca="false">IF(OR(K587="Cited",K587="Mentioned"),1,0)</f>
        <v>1</v>
      </c>
      <c r="N587" s="11" t="s">
        <v>1341</v>
      </c>
      <c r="O587" s="12" t="s">
        <v>1342</v>
      </c>
      <c r="P587" s="11"/>
      <c r="Q587" s="12" t="s">
        <v>139</v>
      </c>
      <c r="R587" s="13" t="s">
        <v>140</v>
      </c>
    </row>
    <row r="588" customFormat="false" ht="23.25" hidden="false" customHeight="true" outlineLevel="0" collapsed="false">
      <c r="A588" s="13" t="n">
        <v>587</v>
      </c>
      <c r="B588" s="11" t="s">
        <v>1331</v>
      </c>
      <c r="C588" s="11" t="s">
        <v>129</v>
      </c>
      <c r="D588" s="12" t="s">
        <v>130</v>
      </c>
      <c r="E588" s="13" t="n">
        <v>4</v>
      </c>
      <c r="F588" s="11" t="s">
        <v>160</v>
      </c>
      <c r="G588" s="11" t="s">
        <v>173</v>
      </c>
      <c r="H588" s="13" t="s">
        <v>162</v>
      </c>
      <c r="I588" s="12" t="s">
        <v>1340</v>
      </c>
      <c r="J588" s="13" t="s">
        <v>141</v>
      </c>
      <c r="K588" s="13" t="s">
        <v>175</v>
      </c>
      <c r="L588" s="13" t="n">
        <f aca="false">IF(K588="Cited",1,0)</f>
        <v>1</v>
      </c>
      <c r="M588" s="13" t="n">
        <f aca="false">IF(OR(K588="Cited",K588="Mentioned"),1,0)</f>
        <v>1</v>
      </c>
      <c r="N588" s="11" t="s">
        <v>1343</v>
      </c>
      <c r="O588" s="12" t="s">
        <v>1344</v>
      </c>
      <c r="P588" s="11" t="s">
        <v>1345</v>
      </c>
      <c r="Q588" s="12" t="s">
        <v>145</v>
      </c>
      <c r="R588" s="13" t="s">
        <v>140</v>
      </c>
    </row>
    <row r="589" customFormat="false" ht="23.25" hidden="false" customHeight="true" outlineLevel="0" collapsed="false">
      <c r="A589" s="13" t="n">
        <v>588</v>
      </c>
      <c r="B589" s="11" t="s">
        <v>1331</v>
      </c>
      <c r="C589" s="11" t="s">
        <v>129</v>
      </c>
      <c r="D589" s="12" t="s">
        <v>130</v>
      </c>
      <c r="E589" s="13" t="n">
        <v>4</v>
      </c>
      <c r="F589" s="11" t="s">
        <v>160</v>
      </c>
      <c r="G589" s="11" t="s">
        <v>173</v>
      </c>
      <c r="H589" s="13" t="s">
        <v>162</v>
      </c>
      <c r="I589" s="12" t="s">
        <v>1340</v>
      </c>
      <c r="J589" s="13" t="s">
        <v>146</v>
      </c>
      <c r="K589" s="13" t="s">
        <v>175</v>
      </c>
      <c r="L589" s="13" t="n">
        <f aca="false">IF(K589="Cited",1,0)</f>
        <v>1</v>
      </c>
      <c r="M589" s="13" t="n">
        <f aca="false">IF(OR(K589="Cited",K589="Mentioned"),1,0)</f>
        <v>1</v>
      </c>
      <c r="N589" s="11" t="s">
        <v>1346</v>
      </c>
      <c r="O589" s="12" t="s">
        <v>1347</v>
      </c>
      <c r="P589" s="11"/>
      <c r="Q589" s="12" t="s">
        <v>306</v>
      </c>
      <c r="R589" s="13" t="s">
        <v>150</v>
      </c>
    </row>
    <row r="590" customFormat="false" ht="23.25" hidden="false" customHeight="true" outlineLevel="0" collapsed="false">
      <c r="A590" s="13" t="n">
        <v>589</v>
      </c>
      <c r="B590" s="11" t="s">
        <v>1331</v>
      </c>
      <c r="C590" s="11" t="s">
        <v>129</v>
      </c>
      <c r="D590" s="12" t="s">
        <v>130</v>
      </c>
      <c r="E590" s="13" t="n">
        <v>5</v>
      </c>
      <c r="F590" s="11" t="s">
        <v>184</v>
      </c>
      <c r="G590" s="11" t="s">
        <v>173</v>
      </c>
      <c r="H590" s="13" t="s">
        <v>162</v>
      </c>
      <c r="I590" s="12" t="s">
        <v>1348</v>
      </c>
      <c r="J590" s="13" t="s">
        <v>135</v>
      </c>
      <c r="K590" s="13" t="s">
        <v>175</v>
      </c>
      <c r="L590" s="13" t="n">
        <f aca="false">IF(K590="Cited",1,0)</f>
        <v>1</v>
      </c>
      <c r="M590" s="13" t="n">
        <f aca="false">IF(OR(K590="Cited",K590="Mentioned"),1,0)</f>
        <v>1</v>
      </c>
      <c r="N590" s="11" t="s">
        <v>1349</v>
      </c>
      <c r="O590" s="12" t="s">
        <v>1350</v>
      </c>
      <c r="P590" s="11"/>
      <c r="Q590" s="12" t="s">
        <v>139</v>
      </c>
      <c r="R590" s="13" t="s">
        <v>140</v>
      </c>
    </row>
    <row r="591" customFormat="false" ht="23.25" hidden="false" customHeight="true" outlineLevel="0" collapsed="false">
      <c r="A591" s="13" t="n">
        <v>590</v>
      </c>
      <c r="B591" s="11" t="s">
        <v>1331</v>
      </c>
      <c r="C591" s="11" t="s">
        <v>129</v>
      </c>
      <c r="D591" s="12" t="s">
        <v>130</v>
      </c>
      <c r="E591" s="13" t="n">
        <v>5</v>
      </c>
      <c r="F591" s="11" t="s">
        <v>184</v>
      </c>
      <c r="G591" s="11" t="s">
        <v>173</v>
      </c>
      <c r="H591" s="13" t="s">
        <v>162</v>
      </c>
      <c r="I591" s="12" t="s">
        <v>1348</v>
      </c>
      <c r="J591" s="13" t="s">
        <v>141</v>
      </c>
      <c r="K591" s="13" t="s">
        <v>175</v>
      </c>
      <c r="L591" s="13" t="n">
        <f aca="false">IF(K591="Cited",1,0)</f>
        <v>1</v>
      </c>
      <c r="M591" s="13" t="n">
        <f aca="false">IF(OR(K591="Cited",K591="Mentioned"),1,0)</f>
        <v>1</v>
      </c>
      <c r="N591" s="11" t="s">
        <v>1351</v>
      </c>
      <c r="O591" s="12" t="s">
        <v>1352</v>
      </c>
      <c r="P591" s="11" t="s">
        <v>1353</v>
      </c>
      <c r="Q591" s="12" t="s">
        <v>145</v>
      </c>
      <c r="R591" s="13" t="s">
        <v>140</v>
      </c>
    </row>
    <row r="592" customFormat="false" ht="23.25" hidden="false" customHeight="true" outlineLevel="0" collapsed="false">
      <c r="A592" s="13" t="n">
        <v>591</v>
      </c>
      <c r="B592" s="11" t="s">
        <v>1331</v>
      </c>
      <c r="C592" s="11" t="s">
        <v>129</v>
      </c>
      <c r="D592" s="12" t="s">
        <v>130</v>
      </c>
      <c r="E592" s="13" t="n">
        <v>5</v>
      </c>
      <c r="F592" s="11" t="s">
        <v>184</v>
      </c>
      <c r="G592" s="11" t="s">
        <v>173</v>
      </c>
      <c r="H592" s="13" t="s">
        <v>162</v>
      </c>
      <c r="I592" s="12" t="s">
        <v>1348</v>
      </c>
      <c r="J592" s="13" t="s">
        <v>146</v>
      </c>
      <c r="K592" s="13" t="s">
        <v>175</v>
      </c>
      <c r="L592" s="13" t="n">
        <f aca="false">IF(K592="Cited",1,0)</f>
        <v>1</v>
      </c>
      <c r="M592" s="13" t="n">
        <f aca="false">IF(OR(K592="Cited",K592="Mentioned"),1,0)</f>
        <v>1</v>
      </c>
      <c r="N592" s="11" t="s">
        <v>1354</v>
      </c>
      <c r="O592" s="12" t="s">
        <v>1355</v>
      </c>
      <c r="P592" s="11"/>
      <c r="Q592" s="12" t="s">
        <v>306</v>
      </c>
      <c r="R592" s="13" t="s">
        <v>150</v>
      </c>
    </row>
    <row r="593" customFormat="false" ht="23.25" hidden="false" customHeight="true" outlineLevel="0" collapsed="false">
      <c r="A593" s="13" t="n">
        <v>592</v>
      </c>
      <c r="B593" s="11" t="s">
        <v>1331</v>
      </c>
      <c r="C593" s="11" t="s">
        <v>129</v>
      </c>
      <c r="D593" s="12" t="s">
        <v>130</v>
      </c>
      <c r="E593" s="13" t="n">
        <v>6</v>
      </c>
      <c r="F593" s="11" t="s">
        <v>184</v>
      </c>
      <c r="G593" s="11" t="s">
        <v>173</v>
      </c>
      <c r="H593" s="13" t="s">
        <v>162</v>
      </c>
      <c r="I593" s="12" t="s">
        <v>1356</v>
      </c>
      <c r="J593" s="13" t="s">
        <v>135</v>
      </c>
      <c r="K593" s="13" t="s">
        <v>175</v>
      </c>
      <c r="L593" s="13" t="n">
        <f aca="false">IF(K593="Cited",1,0)</f>
        <v>1</v>
      </c>
      <c r="M593" s="13" t="n">
        <f aca="false">IF(OR(K593="Cited",K593="Mentioned"),1,0)</f>
        <v>1</v>
      </c>
      <c r="N593" s="11" t="s">
        <v>1357</v>
      </c>
      <c r="O593" s="12" t="s">
        <v>1358</v>
      </c>
      <c r="P593" s="11"/>
      <c r="Q593" s="12" t="s">
        <v>139</v>
      </c>
      <c r="R593" s="13" t="s">
        <v>140</v>
      </c>
    </row>
    <row r="594" customFormat="false" ht="23.25" hidden="false" customHeight="true" outlineLevel="0" collapsed="false">
      <c r="A594" s="13" t="n">
        <v>593</v>
      </c>
      <c r="B594" s="11" t="s">
        <v>1331</v>
      </c>
      <c r="C594" s="11" t="s">
        <v>129</v>
      </c>
      <c r="D594" s="12" t="s">
        <v>130</v>
      </c>
      <c r="E594" s="13" t="n">
        <v>6</v>
      </c>
      <c r="F594" s="11" t="s">
        <v>184</v>
      </c>
      <c r="G594" s="11" t="s">
        <v>173</v>
      </c>
      <c r="H594" s="13" t="s">
        <v>162</v>
      </c>
      <c r="I594" s="12" t="s">
        <v>1356</v>
      </c>
      <c r="J594" s="13" t="s">
        <v>141</v>
      </c>
      <c r="K594" s="13" t="s">
        <v>175</v>
      </c>
      <c r="L594" s="13" t="n">
        <f aca="false">IF(K594="Cited",1,0)</f>
        <v>1</v>
      </c>
      <c r="M594" s="13" t="n">
        <f aca="false">IF(OR(K594="Cited",K594="Mentioned"),1,0)</f>
        <v>1</v>
      </c>
      <c r="N594" s="11" t="s">
        <v>1359</v>
      </c>
      <c r="O594" s="12" t="s">
        <v>1360</v>
      </c>
      <c r="P594" s="11" t="s">
        <v>1361</v>
      </c>
      <c r="Q594" s="12" t="s">
        <v>145</v>
      </c>
      <c r="R594" s="13" t="s">
        <v>140</v>
      </c>
    </row>
    <row r="595" customFormat="false" ht="23.25" hidden="false" customHeight="true" outlineLevel="0" collapsed="false">
      <c r="A595" s="13" t="n">
        <v>594</v>
      </c>
      <c r="B595" s="11" t="s">
        <v>1331</v>
      </c>
      <c r="C595" s="11" t="s">
        <v>129</v>
      </c>
      <c r="D595" s="12" t="s">
        <v>130</v>
      </c>
      <c r="E595" s="13" t="n">
        <v>6</v>
      </c>
      <c r="F595" s="11" t="s">
        <v>184</v>
      </c>
      <c r="G595" s="11" t="s">
        <v>173</v>
      </c>
      <c r="H595" s="13" t="s">
        <v>162</v>
      </c>
      <c r="I595" s="12" t="s">
        <v>1356</v>
      </c>
      <c r="J595" s="13" t="s">
        <v>146</v>
      </c>
      <c r="K595" s="13" t="s">
        <v>175</v>
      </c>
      <c r="L595" s="13" t="n">
        <f aca="false">IF(K595="Cited",1,0)</f>
        <v>1</v>
      </c>
      <c r="M595" s="13" t="n">
        <f aca="false">IF(OR(K595="Cited",K595="Mentioned"),1,0)</f>
        <v>1</v>
      </c>
      <c r="N595" s="11" t="s">
        <v>1362</v>
      </c>
      <c r="O595" s="12" t="s">
        <v>1363</v>
      </c>
      <c r="P595" s="11"/>
      <c r="Q595" s="12" t="s">
        <v>306</v>
      </c>
      <c r="R595" s="13" t="s">
        <v>150</v>
      </c>
    </row>
    <row r="596" customFormat="false" ht="23.25" hidden="false" customHeight="true" outlineLevel="0" collapsed="false">
      <c r="A596" s="13" t="n">
        <v>595</v>
      </c>
      <c r="B596" s="11" t="s">
        <v>1331</v>
      </c>
      <c r="C596" s="11" t="s">
        <v>129</v>
      </c>
      <c r="D596" s="12" t="s">
        <v>130</v>
      </c>
      <c r="E596" s="13" t="n">
        <v>7</v>
      </c>
      <c r="F596" s="11" t="s">
        <v>203</v>
      </c>
      <c r="G596" s="11" t="s">
        <v>173</v>
      </c>
      <c r="H596" s="13" t="s">
        <v>162</v>
      </c>
      <c r="I596" s="12" t="s">
        <v>1364</v>
      </c>
      <c r="J596" s="13" t="s">
        <v>135</v>
      </c>
      <c r="K596" s="13" t="s">
        <v>175</v>
      </c>
      <c r="L596" s="13" t="n">
        <f aca="false">IF(K596="Cited",1,0)</f>
        <v>1</v>
      </c>
      <c r="M596" s="13" t="n">
        <f aca="false">IF(OR(K596="Cited",K596="Mentioned"),1,0)</f>
        <v>1</v>
      </c>
      <c r="N596" s="11" t="s">
        <v>1365</v>
      </c>
      <c r="O596" s="12" t="s">
        <v>1366</v>
      </c>
      <c r="P596" s="11"/>
      <c r="Q596" s="12" t="s">
        <v>139</v>
      </c>
      <c r="R596" s="13" t="s">
        <v>140</v>
      </c>
    </row>
    <row r="597" customFormat="false" ht="23.25" hidden="false" customHeight="true" outlineLevel="0" collapsed="false">
      <c r="A597" s="13" t="n">
        <v>596</v>
      </c>
      <c r="B597" s="11" t="s">
        <v>1331</v>
      </c>
      <c r="C597" s="11" t="s">
        <v>129</v>
      </c>
      <c r="D597" s="12" t="s">
        <v>130</v>
      </c>
      <c r="E597" s="13" t="n">
        <v>7</v>
      </c>
      <c r="F597" s="11" t="s">
        <v>203</v>
      </c>
      <c r="G597" s="11" t="s">
        <v>173</v>
      </c>
      <c r="H597" s="13" t="s">
        <v>162</v>
      </c>
      <c r="I597" s="12" t="s">
        <v>1364</v>
      </c>
      <c r="J597" s="13" t="s">
        <v>141</v>
      </c>
      <c r="K597" s="13" t="s">
        <v>175</v>
      </c>
      <c r="L597" s="13" t="n">
        <f aca="false">IF(K597="Cited",1,0)</f>
        <v>1</v>
      </c>
      <c r="M597" s="13" t="n">
        <f aca="false">IF(OR(K597="Cited",K597="Mentioned"),1,0)</f>
        <v>1</v>
      </c>
      <c r="N597" s="11" t="s">
        <v>1367</v>
      </c>
      <c r="O597" s="12" t="s">
        <v>1368</v>
      </c>
      <c r="P597" s="11" t="s">
        <v>1369</v>
      </c>
      <c r="Q597" s="12" t="s">
        <v>145</v>
      </c>
      <c r="R597" s="13" t="s">
        <v>140</v>
      </c>
    </row>
    <row r="598" customFormat="false" ht="23.25" hidden="false" customHeight="true" outlineLevel="0" collapsed="false">
      <c r="A598" s="13" t="n">
        <v>597</v>
      </c>
      <c r="B598" s="11" t="s">
        <v>1331</v>
      </c>
      <c r="C598" s="11" t="s">
        <v>129</v>
      </c>
      <c r="D598" s="12" t="s">
        <v>130</v>
      </c>
      <c r="E598" s="13" t="n">
        <v>7</v>
      </c>
      <c r="F598" s="11" t="s">
        <v>203</v>
      </c>
      <c r="G598" s="11" t="s">
        <v>173</v>
      </c>
      <c r="H598" s="13" t="s">
        <v>162</v>
      </c>
      <c r="I598" s="12" t="s">
        <v>1364</v>
      </c>
      <c r="J598" s="13" t="s">
        <v>146</v>
      </c>
      <c r="K598" s="13" t="s">
        <v>175</v>
      </c>
      <c r="L598" s="13" t="n">
        <f aca="false">IF(K598="Cited",1,0)</f>
        <v>1</v>
      </c>
      <c r="M598" s="13" t="n">
        <f aca="false">IF(OR(K598="Cited",K598="Mentioned"),1,0)</f>
        <v>1</v>
      </c>
      <c r="N598" s="11" t="s">
        <v>1370</v>
      </c>
      <c r="O598" s="12" t="s">
        <v>1371</v>
      </c>
      <c r="P598" s="11"/>
      <c r="Q598" s="12" t="s">
        <v>306</v>
      </c>
      <c r="R598" s="13" t="s">
        <v>150</v>
      </c>
    </row>
    <row r="599" customFormat="false" ht="23.25" hidden="false" customHeight="true" outlineLevel="0" collapsed="false">
      <c r="A599" s="13" t="n">
        <v>598</v>
      </c>
      <c r="B599" s="11" t="s">
        <v>1331</v>
      </c>
      <c r="C599" s="11" t="s">
        <v>129</v>
      </c>
      <c r="D599" s="12" t="s">
        <v>130</v>
      </c>
      <c r="E599" s="13" t="n">
        <v>8</v>
      </c>
      <c r="F599" s="11" t="s">
        <v>203</v>
      </c>
      <c r="G599" s="11" t="s">
        <v>132</v>
      </c>
      <c r="H599" s="13" t="s">
        <v>133</v>
      </c>
      <c r="I599" s="12" t="s">
        <v>213</v>
      </c>
      <c r="J599" s="13" t="s">
        <v>135</v>
      </c>
      <c r="K599" s="13" t="s">
        <v>136</v>
      </c>
      <c r="L599" s="13" t="n">
        <f aca="false">IF(K599="Cited",1,0)</f>
        <v>0</v>
      </c>
      <c r="M599" s="13" t="n">
        <f aca="false">IF(OR(K599="Cited",K599="Mentioned"),1,0)</f>
        <v>0</v>
      </c>
      <c r="N599" s="11" t="s">
        <v>214</v>
      </c>
      <c r="O599" s="12" t="s">
        <v>215</v>
      </c>
      <c r="P599" s="11"/>
      <c r="Q599" s="12" t="s">
        <v>139</v>
      </c>
      <c r="R599" s="13" t="s">
        <v>150</v>
      </c>
    </row>
    <row r="600" customFormat="false" ht="23.25" hidden="false" customHeight="true" outlineLevel="0" collapsed="false">
      <c r="A600" s="13" t="n">
        <v>599</v>
      </c>
      <c r="B600" s="11" t="s">
        <v>1331</v>
      </c>
      <c r="C600" s="11" t="s">
        <v>129</v>
      </c>
      <c r="D600" s="12" t="s">
        <v>130</v>
      </c>
      <c r="E600" s="13" t="n">
        <v>8</v>
      </c>
      <c r="F600" s="11" t="s">
        <v>203</v>
      </c>
      <c r="G600" s="11" t="s">
        <v>132</v>
      </c>
      <c r="H600" s="13" t="s">
        <v>133</v>
      </c>
      <c r="I600" s="12" t="s">
        <v>213</v>
      </c>
      <c r="J600" s="13" t="s">
        <v>141</v>
      </c>
      <c r="K600" s="13" t="s">
        <v>136</v>
      </c>
      <c r="L600" s="13" t="n">
        <f aca="false">IF(K600="Cited",1,0)</f>
        <v>0</v>
      </c>
      <c r="M600" s="13" t="n">
        <f aca="false">IF(OR(K600="Cited",K600="Mentioned"),1,0)</f>
        <v>0</v>
      </c>
      <c r="N600" s="11" t="s">
        <v>216</v>
      </c>
      <c r="O600" s="12" t="s">
        <v>217</v>
      </c>
      <c r="P600" s="11" t="s">
        <v>218</v>
      </c>
      <c r="Q600" s="12" t="s">
        <v>145</v>
      </c>
      <c r="R600" s="13" t="s">
        <v>140</v>
      </c>
    </row>
    <row r="601" customFormat="false" ht="23.25" hidden="false" customHeight="true" outlineLevel="0" collapsed="false">
      <c r="A601" s="13" t="n">
        <v>600</v>
      </c>
      <c r="B601" s="11" t="s">
        <v>1331</v>
      </c>
      <c r="C601" s="11" t="s">
        <v>129</v>
      </c>
      <c r="D601" s="12" t="s">
        <v>130</v>
      </c>
      <c r="E601" s="13" t="n">
        <v>8</v>
      </c>
      <c r="F601" s="11" t="s">
        <v>203</v>
      </c>
      <c r="G601" s="11" t="s">
        <v>132</v>
      </c>
      <c r="H601" s="13" t="s">
        <v>133</v>
      </c>
      <c r="I601" s="12" t="s">
        <v>213</v>
      </c>
      <c r="J601" s="13" t="s">
        <v>146</v>
      </c>
      <c r="K601" s="13" t="s">
        <v>136</v>
      </c>
      <c r="L601" s="13" t="n">
        <f aca="false">IF(K601="Cited",1,0)</f>
        <v>0</v>
      </c>
      <c r="M601" s="13" t="n">
        <f aca="false">IF(OR(K601="Cited",K601="Mentioned"),1,0)</f>
        <v>0</v>
      </c>
      <c r="N601" s="11" t="s">
        <v>219</v>
      </c>
      <c r="O601" s="12" t="s">
        <v>220</v>
      </c>
      <c r="P601" s="11"/>
      <c r="Q601" s="12" t="s">
        <v>221</v>
      </c>
      <c r="R601" s="13" t="s">
        <v>150</v>
      </c>
    </row>
    <row r="602" customFormat="false" ht="23.25" hidden="false" customHeight="true" outlineLevel="0" collapsed="false">
      <c r="A602" s="13" t="n">
        <v>601</v>
      </c>
      <c r="B602" s="11" t="s">
        <v>1372</v>
      </c>
      <c r="C602" s="11" t="s">
        <v>129</v>
      </c>
      <c r="D602" s="12" t="s">
        <v>130</v>
      </c>
      <c r="E602" s="13" t="n">
        <v>1</v>
      </c>
      <c r="F602" s="11" t="s">
        <v>131</v>
      </c>
      <c r="G602" s="11" t="s">
        <v>132</v>
      </c>
      <c r="H602" s="13" t="s">
        <v>133</v>
      </c>
      <c r="I602" s="12" t="s">
        <v>134</v>
      </c>
      <c r="J602" s="13" t="s">
        <v>135</v>
      </c>
      <c r="K602" s="13" t="s">
        <v>136</v>
      </c>
      <c r="L602" s="13" t="n">
        <f aca="false">IF(K602="Cited",1,0)</f>
        <v>0</v>
      </c>
      <c r="M602" s="13" t="n">
        <f aca="false">IF(OR(K602="Cited",K602="Mentioned"),1,0)</f>
        <v>0</v>
      </c>
      <c r="N602" s="11" t="s">
        <v>137</v>
      </c>
      <c r="O602" s="12" t="s">
        <v>138</v>
      </c>
      <c r="P602" s="11"/>
      <c r="Q602" s="12" t="s">
        <v>139</v>
      </c>
      <c r="R602" s="13" t="s">
        <v>140</v>
      </c>
    </row>
    <row r="603" customFormat="false" ht="23.25" hidden="false" customHeight="true" outlineLevel="0" collapsed="false">
      <c r="A603" s="13" t="n">
        <v>602</v>
      </c>
      <c r="B603" s="11" t="s">
        <v>1372</v>
      </c>
      <c r="C603" s="11" t="s">
        <v>129</v>
      </c>
      <c r="D603" s="12" t="s">
        <v>130</v>
      </c>
      <c r="E603" s="13" t="n">
        <v>1</v>
      </c>
      <c r="F603" s="11" t="s">
        <v>131</v>
      </c>
      <c r="G603" s="11" t="s">
        <v>132</v>
      </c>
      <c r="H603" s="13" t="s">
        <v>133</v>
      </c>
      <c r="I603" s="12" t="s">
        <v>134</v>
      </c>
      <c r="J603" s="13" t="s">
        <v>141</v>
      </c>
      <c r="K603" s="13" t="s">
        <v>136</v>
      </c>
      <c r="L603" s="13" t="n">
        <f aca="false">IF(K603="Cited",1,0)</f>
        <v>0</v>
      </c>
      <c r="M603" s="13" t="n">
        <f aca="false">IF(OR(K603="Cited",K603="Mentioned"),1,0)</f>
        <v>0</v>
      </c>
      <c r="N603" s="11" t="s">
        <v>142</v>
      </c>
      <c r="O603" s="12" t="s">
        <v>143</v>
      </c>
      <c r="P603" s="11" t="s">
        <v>144</v>
      </c>
      <c r="Q603" s="12" t="s">
        <v>145</v>
      </c>
      <c r="R603" s="13" t="s">
        <v>140</v>
      </c>
    </row>
    <row r="604" customFormat="false" ht="23.25" hidden="false" customHeight="true" outlineLevel="0" collapsed="false">
      <c r="A604" s="13" t="n">
        <v>603</v>
      </c>
      <c r="B604" s="11" t="s">
        <v>1372</v>
      </c>
      <c r="C604" s="11" t="s">
        <v>129</v>
      </c>
      <c r="D604" s="12" t="s">
        <v>130</v>
      </c>
      <c r="E604" s="13" t="n">
        <v>1</v>
      </c>
      <c r="F604" s="11" t="s">
        <v>131</v>
      </c>
      <c r="G604" s="11" t="s">
        <v>132</v>
      </c>
      <c r="H604" s="13" t="s">
        <v>133</v>
      </c>
      <c r="I604" s="12" t="s">
        <v>134</v>
      </c>
      <c r="J604" s="13" t="s">
        <v>146</v>
      </c>
      <c r="K604" s="13" t="s">
        <v>136</v>
      </c>
      <c r="L604" s="13" t="n">
        <f aca="false">IF(K604="Cited",1,0)</f>
        <v>0</v>
      </c>
      <c r="M604" s="13" t="n">
        <f aca="false">IF(OR(K604="Cited",K604="Mentioned"),1,0)</f>
        <v>0</v>
      </c>
      <c r="N604" s="11" t="s">
        <v>147</v>
      </c>
      <c r="O604" s="12" t="s">
        <v>148</v>
      </c>
      <c r="P604" s="11"/>
      <c r="Q604" s="12" t="s">
        <v>149</v>
      </c>
      <c r="R604" s="13" t="s">
        <v>150</v>
      </c>
    </row>
    <row r="605" customFormat="false" ht="23.25" hidden="false" customHeight="true" outlineLevel="0" collapsed="false">
      <c r="A605" s="13" t="n">
        <v>604</v>
      </c>
      <c r="B605" s="11" t="s">
        <v>1372</v>
      </c>
      <c r="C605" s="11" t="s">
        <v>129</v>
      </c>
      <c r="D605" s="12" t="s">
        <v>130</v>
      </c>
      <c r="E605" s="13" t="n">
        <v>2</v>
      </c>
      <c r="F605" s="11" t="s">
        <v>131</v>
      </c>
      <c r="G605" s="11" t="s">
        <v>132</v>
      </c>
      <c r="H605" s="13" t="s">
        <v>133</v>
      </c>
      <c r="I605" s="12" t="s">
        <v>151</v>
      </c>
      <c r="J605" s="13" t="s">
        <v>135</v>
      </c>
      <c r="K605" s="13" t="s">
        <v>136</v>
      </c>
      <c r="L605" s="13" t="n">
        <f aca="false">IF(K605="Cited",1,0)</f>
        <v>0</v>
      </c>
      <c r="M605" s="13" t="n">
        <f aca="false">IF(OR(K605="Cited",K605="Mentioned"),1,0)</f>
        <v>0</v>
      </c>
      <c r="N605" s="11" t="s">
        <v>152</v>
      </c>
      <c r="O605" s="12" t="s">
        <v>153</v>
      </c>
      <c r="P605" s="11"/>
      <c r="Q605" s="12" t="s">
        <v>139</v>
      </c>
      <c r="R605" s="13" t="s">
        <v>140</v>
      </c>
    </row>
    <row r="606" customFormat="false" ht="23.25" hidden="false" customHeight="true" outlineLevel="0" collapsed="false">
      <c r="A606" s="13" t="n">
        <v>605</v>
      </c>
      <c r="B606" s="11" t="s">
        <v>1372</v>
      </c>
      <c r="C606" s="11" t="s">
        <v>129</v>
      </c>
      <c r="D606" s="12" t="s">
        <v>130</v>
      </c>
      <c r="E606" s="13" t="n">
        <v>2</v>
      </c>
      <c r="F606" s="11" t="s">
        <v>131</v>
      </c>
      <c r="G606" s="11" t="s">
        <v>132</v>
      </c>
      <c r="H606" s="13" t="s">
        <v>133</v>
      </c>
      <c r="I606" s="12" t="s">
        <v>151</v>
      </c>
      <c r="J606" s="13" t="s">
        <v>141</v>
      </c>
      <c r="K606" s="13" t="s">
        <v>136</v>
      </c>
      <c r="L606" s="13" t="n">
        <f aca="false">IF(K606="Cited",1,0)</f>
        <v>0</v>
      </c>
      <c r="M606" s="13" t="n">
        <f aca="false">IF(OR(K606="Cited",K606="Mentioned"),1,0)</f>
        <v>0</v>
      </c>
      <c r="N606" s="11" t="s">
        <v>154</v>
      </c>
      <c r="O606" s="12" t="s">
        <v>155</v>
      </c>
      <c r="P606" s="11" t="s">
        <v>156</v>
      </c>
      <c r="Q606" s="12" t="s">
        <v>145</v>
      </c>
      <c r="R606" s="13" t="s">
        <v>140</v>
      </c>
    </row>
    <row r="607" customFormat="false" ht="23.25" hidden="false" customHeight="true" outlineLevel="0" collapsed="false">
      <c r="A607" s="13" t="n">
        <v>606</v>
      </c>
      <c r="B607" s="11" t="s">
        <v>1372</v>
      </c>
      <c r="C607" s="11" t="s">
        <v>129</v>
      </c>
      <c r="D607" s="12" t="s">
        <v>130</v>
      </c>
      <c r="E607" s="13" t="n">
        <v>2</v>
      </c>
      <c r="F607" s="11" t="s">
        <v>131</v>
      </c>
      <c r="G607" s="11" t="s">
        <v>132</v>
      </c>
      <c r="H607" s="13" t="s">
        <v>133</v>
      </c>
      <c r="I607" s="12" t="s">
        <v>151</v>
      </c>
      <c r="J607" s="13" t="s">
        <v>146</v>
      </c>
      <c r="K607" s="13" t="s">
        <v>136</v>
      </c>
      <c r="L607" s="13" t="n">
        <f aca="false">IF(K607="Cited",1,0)</f>
        <v>0</v>
      </c>
      <c r="M607" s="13" t="n">
        <f aca="false">IF(OR(K607="Cited",K607="Mentioned"),1,0)</f>
        <v>0</v>
      </c>
      <c r="N607" s="11" t="s">
        <v>157</v>
      </c>
      <c r="O607" s="12" t="s">
        <v>158</v>
      </c>
      <c r="P607" s="11"/>
      <c r="Q607" s="12" t="s">
        <v>159</v>
      </c>
      <c r="R607" s="13" t="s">
        <v>150</v>
      </c>
    </row>
    <row r="608" customFormat="false" ht="23.25" hidden="false" customHeight="true" outlineLevel="0" collapsed="false">
      <c r="A608" s="13" t="n">
        <v>607</v>
      </c>
      <c r="B608" s="11" t="s">
        <v>1372</v>
      </c>
      <c r="C608" s="11" t="s">
        <v>129</v>
      </c>
      <c r="D608" s="12" t="s">
        <v>130</v>
      </c>
      <c r="E608" s="13" t="n">
        <v>3</v>
      </c>
      <c r="F608" s="11" t="s">
        <v>160</v>
      </c>
      <c r="G608" s="11" t="s">
        <v>161</v>
      </c>
      <c r="H608" s="13" t="s">
        <v>162</v>
      </c>
      <c r="I608" s="12" t="s">
        <v>1373</v>
      </c>
      <c r="J608" s="13" t="s">
        <v>135</v>
      </c>
      <c r="K608" s="13" t="s">
        <v>136</v>
      </c>
      <c r="L608" s="13" t="n">
        <f aca="false">IF(K608="Cited",1,0)</f>
        <v>0</v>
      </c>
      <c r="M608" s="13" t="n">
        <f aca="false">IF(OR(K608="Cited",K608="Mentioned"),1,0)</f>
        <v>0</v>
      </c>
      <c r="N608" s="11" t="s">
        <v>1374</v>
      </c>
      <c r="O608" s="12" t="s">
        <v>1375</v>
      </c>
      <c r="P608" s="11"/>
      <c r="Q608" s="12" t="s">
        <v>139</v>
      </c>
      <c r="R608" s="13" t="s">
        <v>140</v>
      </c>
    </row>
    <row r="609" customFormat="false" ht="23.25" hidden="false" customHeight="true" outlineLevel="0" collapsed="false">
      <c r="A609" s="13" t="n">
        <v>608</v>
      </c>
      <c r="B609" s="11" t="s">
        <v>1372</v>
      </c>
      <c r="C609" s="11" t="s">
        <v>129</v>
      </c>
      <c r="D609" s="12" t="s">
        <v>130</v>
      </c>
      <c r="E609" s="13" t="n">
        <v>3</v>
      </c>
      <c r="F609" s="11" t="s">
        <v>160</v>
      </c>
      <c r="G609" s="11" t="s">
        <v>161</v>
      </c>
      <c r="H609" s="13" t="s">
        <v>162</v>
      </c>
      <c r="I609" s="12" t="s">
        <v>1373</v>
      </c>
      <c r="J609" s="13" t="s">
        <v>141</v>
      </c>
      <c r="K609" s="13" t="s">
        <v>136</v>
      </c>
      <c r="L609" s="13" t="n">
        <f aca="false">IF(K609="Cited",1,0)</f>
        <v>0</v>
      </c>
      <c r="M609" s="13" t="n">
        <f aca="false">IF(OR(K609="Cited",K609="Mentioned"),1,0)</f>
        <v>0</v>
      </c>
      <c r="N609" s="11" t="s">
        <v>1376</v>
      </c>
      <c r="O609" s="12" t="s">
        <v>1377</v>
      </c>
      <c r="P609" s="11" t="s">
        <v>1378</v>
      </c>
      <c r="Q609" s="12" t="s">
        <v>145</v>
      </c>
      <c r="R609" s="13" t="s">
        <v>140</v>
      </c>
    </row>
    <row r="610" customFormat="false" ht="23.25" hidden="false" customHeight="true" outlineLevel="0" collapsed="false">
      <c r="A610" s="13" t="n">
        <v>609</v>
      </c>
      <c r="B610" s="11" t="s">
        <v>1372</v>
      </c>
      <c r="C610" s="11" t="s">
        <v>129</v>
      </c>
      <c r="D610" s="12" t="s">
        <v>130</v>
      </c>
      <c r="E610" s="13" t="n">
        <v>3</v>
      </c>
      <c r="F610" s="11" t="s">
        <v>160</v>
      </c>
      <c r="G610" s="11" t="s">
        <v>161</v>
      </c>
      <c r="H610" s="13" t="s">
        <v>162</v>
      </c>
      <c r="I610" s="12" t="s">
        <v>1373</v>
      </c>
      <c r="J610" s="13" t="s">
        <v>146</v>
      </c>
      <c r="K610" s="13" t="s">
        <v>136</v>
      </c>
      <c r="L610" s="13" t="n">
        <f aca="false">IF(K610="Cited",1,0)</f>
        <v>0</v>
      </c>
      <c r="M610" s="13" t="n">
        <f aca="false">IF(OR(K610="Cited",K610="Mentioned"),1,0)</f>
        <v>0</v>
      </c>
      <c r="N610" s="11" t="s">
        <v>1379</v>
      </c>
      <c r="O610" s="12" t="s">
        <v>1380</v>
      </c>
      <c r="P610" s="11"/>
      <c r="Q610" s="12" t="s">
        <v>306</v>
      </c>
      <c r="R610" s="13" t="s">
        <v>150</v>
      </c>
    </row>
    <row r="611" customFormat="false" ht="34.5" hidden="false" customHeight="true" outlineLevel="0" collapsed="false">
      <c r="A611" s="13" t="n">
        <v>610</v>
      </c>
      <c r="B611" s="11" t="s">
        <v>1372</v>
      </c>
      <c r="C611" s="11" t="s">
        <v>129</v>
      </c>
      <c r="D611" s="12" t="s">
        <v>130</v>
      </c>
      <c r="E611" s="13" t="n">
        <v>4</v>
      </c>
      <c r="F611" s="11" t="s">
        <v>160</v>
      </c>
      <c r="G611" s="11" t="s">
        <v>173</v>
      </c>
      <c r="H611" s="13" t="s">
        <v>162</v>
      </c>
      <c r="I611" s="12" t="s">
        <v>1381</v>
      </c>
      <c r="J611" s="13" t="s">
        <v>135</v>
      </c>
      <c r="K611" s="13" t="s">
        <v>175</v>
      </c>
      <c r="L611" s="13" t="n">
        <f aca="false">IF(K611="Cited",1,0)</f>
        <v>1</v>
      </c>
      <c r="M611" s="13" t="n">
        <f aca="false">IF(OR(K611="Cited",K611="Mentioned"),1,0)</f>
        <v>1</v>
      </c>
      <c r="N611" s="11" t="s">
        <v>1382</v>
      </c>
      <c r="O611" s="12" t="s">
        <v>1383</v>
      </c>
      <c r="P611" s="11"/>
      <c r="Q611" s="12" t="s">
        <v>139</v>
      </c>
      <c r="R611" s="13" t="s">
        <v>140</v>
      </c>
    </row>
    <row r="612" customFormat="false" ht="34.5" hidden="false" customHeight="true" outlineLevel="0" collapsed="false">
      <c r="A612" s="13" t="n">
        <v>611</v>
      </c>
      <c r="B612" s="11" t="s">
        <v>1372</v>
      </c>
      <c r="C612" s="11" t="s">
        <v>129</v>
      </c>
      <c r="D612" s="12" t="s">
        <v>130</v>
      </c>
      <c r="E612" s="13" t="n">
        <v>4</v>
      </c>
      <c r="F612" s="11" t="s">
        <v>160</v>
      </c>
      <c r="G612" s="11" t="s">
        <v>173</v>
      </c>
      <c r="H612" s="13" t="s">
        <v>162</v>
      </c>
      <c r="I612" s="12" t="s">
        <v>1381</v>
      </c>
      <c r="J612" s="13" t="s">
        <v>141</v>
      </c>
      <c r="K612" s="13" t="s">
        <v>175</v>
      </c>
      <c r="L612" s="13" t="n">
        <f aca="false">IF(K612="Cited",1,0)</f>
        <v>1</v>
      </c>
      <c r="M612" s="13" t="n">
        <f aca="false">IF(OR(K612="Cited",K612="Mentioned"),1,0)</f>
        <v>1</v>
      </c>
      <c r="N612" s="11" t="s">
        <v>1384</v>
      </c>
      <c r="O612" s="12" t="s">
        <v>1385</v>
      </c>
      <c r="P612" s="11" t="s">
        <v>1386</v>
      </c>
      <c r="Q612" s="12" t="s">
        <v>145</v>
      </c>
      <c r="R612" s="13" t="s">
        <v>140</v>
      </c>
    </row>
    <row r="613" customFormat="false" ht="34.5" hidden="false" customHeight="true" outlineLevel="0" collapsed="false">
      <c r="A613" s="13" t="n">
        <v>612</v>
      </c>
      <c r="B613" s="11" t="s">
        <v>1372</v>
      </c>
      <c r="C613" s="11" t="s">
        <v>129</v>
      </c>
      <c r="D613" s="12" t="s">
        <v>130</v>
      </c>
      <c r="E613" s="13" t="n">
        <v>4</v>
      </c>
      <c r="F613" s="11" t="s">
        <v>160</v>
      </c>
      <c r="G613" s="11" t="s">
        <v>173</v>
      </c>
      <c r="H613" s="13" t="s">
        <v>162</v>
      </c>
      <c r="I613" s="12" t="s">
        <v>1381</v>
      </c>
      <c r="J613" s="13" t="s">
        <v>146</v>
      </c>
      <c r="K613" s="13" t="s">
        <v>175</v>
      </c>
      <c r="L613" s="13" t="n">
        <f aca="false">IF(K613="Cited",1,0)</f>
        <v>1</v>
      </c>
      <c r="M613" s="13" t="n">
        <f aca="false">IF(OR(K613="Cited",K613="Mentioned"),1,0)</f>
        <v>1</v>
      </c>
      <c r="N613" s="11" t="s">
        <v>1387</v>
      </c>
      <c r="O613" s="12" t="s">
        <v>1388</v>
      </c>
      <c r="P613" s="11"/>
      <c r="Q613" s="12" t="s">
        <v>306</v>
      </c>
      <c r="R613" s="13" t="s">
        <v>150</v>
      </c>
    </row>
    <row r="614" customFormat="false" ht="34.5" hidden="false" customHeight="true" outlineLevel="0" collapsed="false">
      <c r="A614" s="13" t="n">
        <v>613</v>
      </c>
      <c r="B614" s="11" t="s">
        <v>1372</v>
      </c>
      <c r="C614" s="11" t="s">
        <v>129</v>
      </c>
      <c r="D614" s="12" t="s">
        <v>130</v>
      </c>
      <c r="E614" s="13" t="n">
        <v>5</v>
      </c>
      <c r="F614" s="11" t="s">
        <v>184</v>
      </c>
      <c r="G614" s="11" t="s">
        <v>173</v>
      </c>
      <c r="H614" s="13" t="s">
        <v>162</v>
      </c>
      <c r="I614" s="12" t="s">
        <v>1389</v>
      </c>
      <c r="J614" s="13" t="s">
        <v>135</v>
      </c>
      <c r="K614" s="13" t="s">
        <v>175</v>
      </c>
      <c r="L614" s="13" t="n">
        <f aca="false">IF(K614="Cited",1,0)</f>
        <v>1</v>
      </c>
      <c r="M614" s="13" t="n">
        <f aca="false">IF(OR(K614="Cited",K614="Mentioned"),1,0)</f>
        <v>1</v>
      </c>
      <c r="N614" s="11" t="s">
        <v>1390</v>
      </c>
      <c r="O614" s="12" t="s">
        <v>1391</v>
      </c>
      <c r="P614" s="11"/>
      <c r="Q614" s="12" t="s">
        <v>139</v>
      </c>
      <c r="R614" s="13" t="s">
        <v>140</v>
      </c>
    </row>
    <row r="615" customFormat="false" ht="23.25" hidden="false" customHeight="true" outlineLevel="0" collapsed="false">
      <c r="A615" s="13" t="n">
        <v>614</v>
      </c>
      <c r="B615" s="11" t="s">
        <v>1372</v>
      </c>
      <c r="C615" s="11" t="s">
        <v>129</v>
      </c>
      <c r="D615" s="12" t="s">
        <v>130</v>
      </c>
      <c r="E615" s="13" t="n">
        <v>5</v>
      </c>
      <c r="F615" s="11" t="s">
        <v>184</v>
      </c>
      <c r="G615" s="11" t="s">
        <v>173</v>
      </c>
      <c r="H615" s="13" t="s">
        <v>162</v>
      </c>
      <c r="I615" s="12" t="s">
        <v>1389</v>
      </c>
      <c r="J615" s="13" t="s">
        <v>141</v>
      </c>
      <c r="K615" s="13" t="s">
        <v>175</v>
      </c>
      <c r="L615" s="13" t="n">
        <f aca="false">IF(K615="Cited",1,0)</f>
        <v>1</v>
      </c>
      <c r="M615" s="13" t="n">
        <f aca="false">IF(OR(K615="Cited",K615="Mentioned"),1,0)</f>
        <v>1</v>
      </c>
      <c r="N615" s="11" t="s">
        <v>1392</v>
      </c>
      <c r="O615" s="12" t="s">
        <v>1393</v>
      </c>
      <c r="P615" s="11" t="s">
        <v>1394</v>
      </c>
      <c r="Q615" s="12" t="s">
        <v>145</v>
      </c>
      <c r="R615" s="13" t="s">
        <v>140</v>
      </c>
    </row>
    <row r="616" customFormat="false" ht="34.5" hidden="false" customHeight="true" outlineLevel="0" collapsed="false">
      <c r="A616" s="13" t="n">
        <v>615</v>
      </c>
      <c r="B616" s="11" t="s">
        <v>1372</v>
      </c>
      <c r="C616" s="11" t="s">
        <v>129</v>
      </c>
      <c r="D616" s="12" t="s">
        <v>130</v>
      </c>
      <c r="E616" s="13" t="n">
        <v>5</v>
      </c>
      <c r="F616" s="11" t="s">
        <v>184</v>
      </c>
      <c r="G616" s="11" t="s">
        <v>173</v>
      </c>
      <c r="H616" s="13" t="s">
        <v>162</v>
      </c>
      <c r="I616" s="12" t="s">
        <v>1389</v>
      </c>
      <c r="J616" s="13" t="s">
        <v>146</v>
      </c>
      <c r="K616" s="13" t="s">
        <v>175</v>
      </c>
      <c r="L616" s="13" t="n">
        <f aca="false">IF(K616="Cited",1,0)</f>
        <v>1</v>
      </c>
      <c r="M616" s="13" t="n">
        <f aca="false">IF(OR(K616="Cited",K616="Mentioned"),1,0)</f>
        <v>1</v>
      </c>
      <c r="N616" s="11" t="s">
        <v>1395</v>
      </c>
      <c r="O616" s="12" t="s">
        <v>1396</v>
      </c>
      <c r="P616" s="11"/>
      <c r="Q616" s="12" t="s">
        <v>306</v>
      </c>
      <c r="R616" s="13" t="s">
        <v>150</v>
      </c>
    </row>
    <row r="617" customFormat="false" ht="23.25" hidden="false" customHeight="true" outlineLevel="0" collapsed="false">
      <c r="A617" s="13" t="n">
        <v>616</v>
      </c>
      <c r="B617" s="11" t="s">
        <v>1372</v>
      </c>
      <c r="C617" s="11" t="s">
        <v>129</v>
      </c>
      <c r="D617" s="12" t="s">
        <v>130</v>
      </c>
      <c r="E617" s="13" t="n">
        <v>6</v>
      </c>
      <c r="F617" s="11" t="s">
        <v>184</v>
      </c>
      <c r="G617" s="11" t="s">
        <v>173</v>
      </c>
      <c r="H617" s="13" t="s">
        <v>162</v>
      </c>
      <c r="I617" s="12" t="s">
        <v>1397</v>
      </c>
      <c r="J617" s="13" t="s">
        <v>135</v>
      </c>
      <c r="K617" s="13" t="s">
        <v>175</v>
      </c>
      <c r="L617" s="13" t="n">
        <f aca="false">IF(K617="Cited",1,0)</f>
        <v>1</v>
      </c>
      <c r="M617" s="13" t="n">
        <f aca="false">IF(OR(K617="Cited",K617="Mentioned"),1,0)</f>
        <v>1</v>
      </c>
      <c r="N617" s="11" t="s">
        <v>1398</v>
      </c>
      <c r="O617" s="12" t="s">
        <v>1399</v>
      </c>
      <c r="P617" s="11"/>
      <c r="Q617" s="12" t="s">
        <v>139</v>
      </c>
      <c r="R617" s="13" t="s">
        <v>140</v>
      </c>
    </row>
    <row r="618" customFormat="false" ht="23.25" hidden="false" customHeight="true" outlineLevel="0" collapsed="false">
      <c r="A618" s="13" t="n">
        <v>617</v>
      </c>
      <c r="B618" s="11" t="s">
        <v>1372</v>
      </c>
      <c r="C618" s="11" t="s">
        <v>129</v>
      </c>
      <c r="D618" s="12" t="s">
        <v>130</v>
      </c>
      <c r="E618" s="13" t="n">
        <v>6</v>
      </c>
      <c r="F618" s="11" t="s">
        <v>184</v>
      </c>
      <c r="G618" s="11" t="s">
        <v>173</v>
      </c>
      <c r="H618" s="13" t="s">
        <v>162</v>
      </c>
      <c r="I618" s="12" t="s">
        <v>1397</v>
      </c>
      <c r="J618" s="13" t="s">
        <v>141</v>
      </c>
      <c r="K618" s="13" t="s">
        <v>175</v>
      </c>
      <c r="L618" s="13" t="n">
        <f aca="false">IF(K618="Cited",1,0)</f>
        <v>1</v>
      </c>
      <c r="M618" s="13" t="n">
        <f aca="false">IF(OR(K618="Cited",K618="Mentioned"),1,0)</f>
        <v>1</v>
      </c>
      <c r="N618" s="11" t="s">
        <v>1400</v>
      </c>
      <c r="O618" s="12" t="s">
        <v>1401</v>
      </c>
      <c r="P618" s="11" t="s">
        <v>1402</v>
      </c>
      <c r="Q618" s="12" t="s">
        <v>145</v>
      </c>
      <c r="R618" s="13" t="s">
        <v>140</v>
      </c>
    </row>
    <row r="619" customFormat="false" ht="23.25" hidden="false" customHeight="true" outlineLevel="0" collapsed="false">
      <c r="A619" s="13" t="n">
        <v>618</v>
      </c>
      <c r="B619" s="11" t="s">
        <v>1372</v>
      </c>
      <c r="C619" s="11" t="s">
        <v>129</v>
      </c>
      <c r="D619" s="12" t="s">
        <v>130</v>
      </c>
      <c r="E619" s="13" t="n">
        <v>6</v>
      </c>
      <c r="F619" s="11" t="s">
        <v>184</v>
      </c>
      <c r="G619" s="11" t="s">
        <v>173</v>
      </c>
      <c r="H619" s="13" t="s">
        <v>162</v>
      </c>
      <c r="I619" s="12" t="s">
        <v>1397</v>
      </c>
      <c r="J619" s="13" t="s">
        <v>146</v>
      </c>
      <c r="K619" s="13" t="s">
        <v>175</v>
      </c>
      <c r="L619" s="13" t="n">
        <f aca="false">IF(K619="Cited",1,0)</f>
        <v>1</v>
      </c>
      <c r="M619" s="13" t="n">
        <f aca="false">IF(OR(K619="Cited",K619="Mentioned"),1,0)</f>
        <v>1</v>
      </c>
      <c r="N619" s="11" t="s">
        <v>1403</v>
      </c>
      <c r="O619" s="12" t="s">
        <v>1404</v>
      </c>
      <c r="P619" s="11"/>
      <c r="Q619" s="12" t="s">
        <v>306</v>
      </c>
      <c r="R619" s="13" t="s">
        <v>150</v>
      </c>
    </row>
    <row r="620" customFormat="false" ht="23.25" hidden="false" customHeight="true" outlineLevel="0" collapsed="false">
      <c r="A620" s="13" t="n">
        <v>619</v>
      </c>
      <c r="B620" s="11" t="s">
        <v>1372</v>
      </c>
      <c r="C620" s="11" t="s">
        <v>129</v>
      </c>
      <c r="D620" s="12" t="s">
        <v>130</v>
      </c>
      <c r="E620" s="13" t="n">
        <v>7</v>
      </c>
      <c r="F620" s="11" t="s">
        <v>203</v>
      </c>
      <c r="G620" s="11" t="s">
        <v>173</v>
      </c>
      <c r="H620" s="13" t="s">
        <v>162</v>
      </c>
      <c r="I620" s="12" t="s">
        <v>1405</v>
      </c>
      <c r="J620" s="13" t="s">
        <v>135</v>
      </c>
      <c r="K620" s="13" t="s">
        <v>175</v>
      </c>
      <c r="L620" s="13" t="n">
        <f aca="false">IF(K620="Cited",1,0)</f>
        <v>1</v>
      </c>
      <c r="M620" s="13" t="n">
        <f aca="false">IF(OR(K620="Cited",K620="Mentioned"),1,0)</f>
        <v>1</v>
      </c>
      <c r="N620" s="11" t="s">
        <v>1406</v>
      </c>
      <c r="O620" s="12" t="s">
        <v>1407</v>
      </c>
      <c r="P620" s="11"/>
      <c r="Q620" s="12" t="s">
        <v>139</v>
      </c>
      <c r="R620" s="13" t="s">
        <v>140</v>
      </c>
    </row>
    <row r="621" customFormat="false" ht="23.25" hidden="false" customHeight="true" outlineLevel="0" collapsed="false">
      <c r="A621" s="13" t="n">
        <v>620</v>
      </c>
      <c r="B621" s="11" t="s">
        <v>1372</v>
      </c>
      <c r="C621" s="11" t="s">
        <v>129</v>
      </c>
      <c r="D621" s="12" t="s">
        <v>130</v>
      </c>
      <c r="E621" s="13" t="n">
        <v>7</v>
      </c>
      <c r="F621" s="11" t="s">
        <v>203</v>
      </c>
      <c r="G621" s="11" t="s">
        <v>173</v>
      </c>
      <c r="H621" s="13" t="s">
        <v>162</v>
      </c>
      <c r="I621" s="12" t="s">
        <v>1405</v>
      </c>
      <c r="J621" s="13" t="s">
        <v>141</v>
      </c>
      <c r="K621" s="13" t="s">
        <v>175</v>
      </c>
      <c r="L621" s="13" t="n">
        <f aca="false">IF(K621="Cited",1,0)</f>
        <v>1</v>
      </c>
      <c r="M621" s="13" t="n">
        <f aca="false">IF(OR(K621="Cited",K621="Mentioned"),1,0)</f>
        <v>1</v>
      </c>
      <c r="N621" s="11" t="s">
        <v>1408</v>
      </c>
      <c r="O621" s="12" t="s">
        <v>1409</v>
      </c>
      <c r="P621" s="11" t="s">
        <v>1410</v>
      </c>
      <c r="Q621" s="12" t="s">
        <v>145</v>
      </c>
      <c r="R621" s="13" t="s">
        <v>140</v>
      </c>
    </row>
    <row r="622" customFormat="false" ht="23.25" hidden="false" customHeight="true" outlineLevel="0" collapsed="false">
      <c r="A622" s="13" t="n">
        <v>621</v>
      </c>
      <c r="B622" s="11" t="s">
        <v>1372</v>
      </c>
      <c r="C622" s="11" t="s">
        <v>129</v>
      </c>
      <c r="D622" s="12" t="s">
        <v>130</v>
      </c>
      <c r="E622" s="13" t="n">
        <v>7</v>
      </c>
      <c r="F622" s="11" t="s">
        <v>203</v>
      </c>
      <c r="G622" s="11" t="s">
        <v>173</v>
      </c>
      <c r="H622" s="13" t="s">
        <v>162</v>
      </c>
      <c r="I622" s="12" t="s">
        <v>1405</v>
      </c>
      <c r="J622" s="13" t="s">
        <v>146</v>
      </c>
      <c r="K622" s="13" t="s">
        <v>175</v>
      </c>
      <c r="L622" s="13" t="n">
        <f aca="false">IF(K622="Cited",1,0)</f>
        <v>1</v>
      </c>
      <c r="M622" s="13" t="n">
        <f aca="false">IF(OR(K622="Cited",K622="Mentioned"),1,0)</f>
        <v>1</v>
      </c>
      <c r="N622" s="11" t="s">
        <v>1411</v>
      </c>
      <c r="O622" s="12" t="s">
        <v>1412</v>
      </c>
      <c r="P622" s="11"/>
      <c r="Q622" s="12" t="s">
        <v>306</v>
      </c>
      <c r="R622" s="13" t="s">
        <v>150</v>
      </c>
    </row>
    <row r="623" customFormat="false" ht="23.25" hidden="false" customHeight="true" outlineLevel="0" collapsed="false">
      <c r="A623" s="13" t="n">
        <v>622</v>
      </c>
      <c r="B623" s="11" t="s">
        <v>1372</v>
      </c>
      <c r="C623" s="11" t="s">
        <v>129</v>
      </c>
      <c r="D623" s="12" t="s">
        <v>130</v>
      </c>
      <c r="E623" s="13" t="n">
        <v>8</v>
      </c>
      <c r="F623" s="11" t="s">
        <v>203</v>
      </c>
      <c r="G623" s="11" t="s">
        <v>132</v>
      </c>
      <c r="H623" s="13" t="s">
        <v>133</v>
      </c>
      <c r="I623" s="12" t="s">
        <v>213</v>
      </c>
      <c r="J623" s="13" t="s">
        <v>135</v>
      </c>
      <c r="K623" s="13" t="s">
        <v>136</v>
      </c>
      <c r="L623" s="13" t="n">
        <f aca="false">IF(K623="Cited",1,0)</f>
        <v>0</v>
      </c>
      <c r="M623" s="13" t="n">
        <f aca="false">IF(OR(K623="Cited",K623="Mentioned"),1,0)</f>
        <v>0</v>
      </c>
      <c r="N623" s="11" t="s">
        <v>214</v>
      </c>
      <c r="O623" s="12" t="s">
        <v>215</v>
      </c>
      <c r="P623" s="11"/>
      <c r="Q623" s="12" t="s">
        <v>139</v>
      </c>
      <c r="R623" s="13" t="s">
        <v>150</v>
      </c>
    </row>
    <row r="624" customFormat="false" ht="23.25" hidden="false" customHeight="true" outlineLevel="0" collapsed="false">
      <c r="A624" s="13" t="n">
        <v>623</v>
      </c>
      <c r="B624" s="11" t="s">
        <v>1372</v>
      </c>
      <c r="C624" s="11" t="s">
        <v>129</v>
      </c>
      <c r="D624" s="12" t="s">
        <v>130</v>
      </c>
      <c r="E624" s="13" t="n">
        <v>8</v>
      </c>
      <c r="F624" s="11" t="s">
        <v>203</v>
      </c>
      <c r="G624" s="11" t="s">
        <v>132</v>
      </c>
      <c r="H624" s="13" t="s">
        <v>133</v>
      </c>
      <c r="I624" s="12" t="s">
        <v>213</v>
      </c>
      <c r="J624" s="13" t="s">
        <v>141</v>
      </c>
      <c r="K624" s="13" t="s">
        <v>136</v>
      </c>
      <c r="L624" s="13" t="n">
        <f aca="false">IF(K624="Cited",1,0)</f>
        <v>0</v>
      </c>
      <c r="M624" s="13" t="n">
        <f aca="false">IF(OR(K624="Cited",K624="Mentioned"),1,0)</f>
        <v>0</v>
      </c>
      <c r="N624" s="11" t="s">
        <v>216</v>
      </c>
      <c r="O624" s="12" t="s">
        <v>217</v>
      </c>
      <c r="P624" s="11" t="s">
        <v>218</v>
      </c>
      <c r="Q624" s="12" t="s">
        <v>145</v>
      </c>
      <c r="R624" s="13" t="s">
        <v>140</v>
      </c>
    </row>
    <row r="625" customFormat="false" ht="23.25" hidden="false" customHeight="true" outlineLevel="0" collapsed="false">
      <c r="A625" s="13" t="n">
        <v>624</v>
      </c>
      <c r="B625" s="11" t="s">
        <v>1372</v>
      </c>
      <c r="C625" s="11" t="s">
        <v>129</v>
      </c>
      <c r="D625" s="12" t="s">
        <v>130</v>
      </c>
      <c r="E625" s="13" t="n">
        <v>8</v>
      </c>
      <c r="F625" s="11" t="s">
        <v>203</v>
      </c>
      <c r="G625" s="11" t="s">
        <v>132</v>
      </c>
      <c r="H625" s="13" t="s">
        <v>133</v>
      </c>
      <c r="I625" s="12" t="s">
        <v>213</v>
      </c>
      <c r="J625" s="13" t="s">
        <v>146</v>
      </c>
      <c r="K625" s="13" t="s">
        <v>136</v>
      </c>
      <c r="L625" s="13" t="n">
        <f aca="false">IF(K625="Cited",1,0)</f>
        <v>0</v>
      </c>
      <c r="M625" s="13" t="n">
        <f aca="false">IF(OR(K625="Cited",K625="Mentioned"),1,0)</f>
        <v>0</v>
      </c>
      <c r="N625" s="11" t="s">
        <v>219</v>
      </c>
      <c r="O625" s="12" t="s">
        <v>220</v>
      </c>
      <c r="P625" s="11"/>
      <c r="Q625" s="12" t="s">
        <v>221</v>
      </c>
      <c r="R625" s="13" t="s">
        <v>150</v>
      </c>
    </row>
    <row r="626" customFormat="false" ht="23.25" hidden="false" customHeight="true" outlineLevel="0" collapsed="false">
      <c r="A626" s="13" t="n">
        <v>625</v>
      </c>
      <c r="B626" s="11" t="s">
        <v>1413</v>
      </c>
      <c r="C626" s="11" t="s">
        <v>297</v>
      </c>
      <c r="D626" s="12" t="s">
        <v>298</v>
      </c>
      <c r="E626" s="13" t="n">
        <v>1</v>
      </c>
      <c r="F626" s="11" t="s">
        <v>131</v>
      </c>
      <c r="G626" s="11" t="s">
        <v>132</v>
      </c>
      <c r="H626" s="13" t="s">
        <v>133</v>
      </c>
      <c r="I626" s="12" t="s">
        <v>299</v>
      </c>
      <c r="J626" s="13" t="s">
        <v>135</v>
      </c>
      <c r="K626" s="13" t="s">
        <v>136</v>
      </c>
      <c r="L626" s="13" t="n">
        <f aca="false">IF(K626="Cited",1,0)</f>
        <v>0</v>
      </c>
      <c r="M626" s="13" t="n">
        <f aca="false">IF(OR(K626="Cited",K626="Mentioned"),1,0)</f>
        <v>0</v>
      </c>
      <c r="N626" s="11" t="s">
        <v>300</v>
      </c>
      <c r="O626" s="12" t="s">
        <v>301</v>
      </c>
      <c r="P626" s="11"/>
      <c r="Q626" s="12" t="s">
        <v>139</v>
      </c>
      <c r="R626" s="13" t="s">
        <v>140</v>
      </c>
    </row>
    <row r="627" customFormat="false" ht="23.25" hidden="false" customHeight="true" outlineLevel="0" collapsed="false">
      <c r="A627" s="13" t="n">
        <v>626</v>
      </c>
      <c r="B627" s="11" t="s">
        <v>1413</v>
      </c>
      <c r="C627" s="11" t="s">
        <v>297</v>
      </c>
      <c r="D627" s="12" t="s">
        <v>298</v>
      </c>
      <c r="E627" s="13" t="n">
        <v>1</v>
      </c>
      <c r="F627" s="11" t="s">
        <v>131</v>
      </c>
      <c r="G627" s="11" t="s">
        <v>132</v>
      </c>
      <c r="H627" s="13" t="s">
        <v>133</v>
      </c>
      <c r="I627" s="12" t="s">
        <v>299</v>
      </c>
      <c r="J627" s="13" t="s">
        <v>141</v>
      </c>
      <c r="K627" s="13" t="s">
        <v>136</v>
      </c>
      <c r="L627" s="13" t="n">
        <f aca="false">IF(K627="Cited",1,0)</f>
        <v>0</v>
      </c>
      <c r="M627" s="13" t="n">
        <f aca="false">IF(OR(K627="Cited",K627="Mentioned"),1,0)</f>
        <v>0</v>
      </c>
      <c r="N627" s="11" t="s">
        <v>302</v>
      </c>
      <c r="O627" s="12"/>
      <c r="P627" s="11" t="s">
        <v>303</v>
      </c>
      <c r="Q627" s="12" t="s">
        <v>145</v>
      </c>
      <c r="R627" s="13" t="s">
        <v>140</v>
      </c>
    </row>
    <row r="628" customFormat="false" ht="23.25" hidden="false" customHeight="true" outlineLevel="0" collapsed="false">
      <c r="A628" s="13" t="n">
        <v>627</v>
      </c>
      <c r="B628" s="11" t="s">
        <v>1413</v>
      </c>
      <c r="C628" s="11" t="s">
        <v>297</v>
      </c>
      <c r="D628" s="12" t="s">
        <v>298</v>
      </c>
      <c r="E628" s="13" t="n">
        <v>1</v>
      </c>
      <c r="F628" s="11" t="s">
        <v>131</v>
      </c>
      <c r="G628" s="11" t="s">
        <v>132</v>
      </c>
      <c r="H628" s="13" t="s">
        <v>133</v>
      </c>
      <c r="I628" s="12" t="s">
        <v>299</v>
      </c>
      <c r="J628" s="13" t="s">
        <v>146</v>
      </c>
      <c r="K628" s="13" t="s">
        <v>136</v>
      </c>
      <c r="L628" s="13" t="n">
        <f aca="false">IF(K628="Cited",1,0)</f>
        <v>0</v>
      </c>
      <c r="M628" s="13" t="n">
        <f aca="false">IF(OR(K628="Cited",K628="Mentioned"),1,0)</f>
        <v>0</v>
      </c>
      <c r="N628" s="11" t="s">
        <v>304</v>
      </c>
      <c r="O628" s="12" t="s">
        <v>305</v>
      </c>
      <c r="P628" s="11"/>
      <c r="Q628" s="12" t="s">
        <v>306</v>
      </c>
      <c r="R628" s="13" t="s">
        <v>150</v>
      </c>
    </row>
    <row r="629" customFormat="false" ht="23.25" hidden="false" customHeight="true" outlineLevel="0" collapsed="false">
      <c r="A629" s="13" t="n">
        <v>628</v>
      </c>
      <c r="B629" s="11" t="s">
        <v>1413</v>
      </c>
      <c r="C629" s="11" t="s">
        <v>297</v>
      </c>
      <c r="D629" s="12" t="s">
        <v>298</v>
      </c>
      <c r="E629" s="13" t="n">
        <v>2</v>
      </c>
      <c r="F629" s="11" t="s">
        <v>131</v>
      </c>
      <c r="G629" s="11" t="s">
        <v>132</v>
      </c>
      <c r="H629" s="13" t="s">
        <v>133</v>
      </c>
      <c r="I629" s="12" t="s">
        <v>307</v>
      </c>
      <c r="J629" s="13" t="s">
        <v>135</v>
      </c>
      <c r="K629" s="13" t="s">
        <v>136</v>
      </c>
      <c r="L629" s="13" t="n">
        <f aca="false">IF(K629="Cited",1,0)</f>
        <v>0</v>
      </c>
      <c r="M629" s="13" t="n">
        <f aca="false">IF(OR(K629="Cited",K629="Mentioned"),1,0)</f>
        <v>0</v>
      </c>
      <c r="N629" s="11" t="s">
        <v>308</v>
      </c>
      <c r="O629" s="12" t="s">
        <v>309</v>
      </c>
      <c r="P629" s="11"/>
      <c r="Q629" s="12" t="s">
        <v>139</v>
      </c>
      <c r="R629" s="13" t="s">
        <v>140</v>
      </c>
    </row>
    <row r="630" customFormat="false" ht="23.25" hidden="false" customHeight="true" outlineLevel="0" collapsed="false">
      <c r="A630" s="13" t="n">
        <v>629</v>
      </c>
      <c r="B630" s="11" t="s">
        <v>1413</v>
      </c>
      <c r="C630" s="11" t="s">
        <v>297</v>
      </c>
      <c r="D630" s="12" t="s">
        <v>298</v>
      </c>
      <c r="E630" s="13" t="n">
        <v>2</v>
      </c>
      <c r="F630" s="11" t="s">
        <v>131</v>
      </c>
      <c r="G630" s="11" t="s">
        <v>132</v>
      </c>
      <c r="H630" s="13" t="s">
        <v>133</v>
      </c>
      <c r="I630" s="12" t="s">
        <v>307</v>
      </c>
      <c r="J630" s="13" t="s">
        <v>141</v>
      </c>
      <c r="K630" s="13" t="s">
        <v>136</v>
      </c>
      <c r="L630" s="13" t="n">
        <f aca="false">IF(K630="Cited",1,0)</f>
        <v>0</v>
      </c>
      <c r="M630" s="13" t="n">
        <f aca="false">IF(OR(K630="Cited",K630="Mentioned"),1,0)</f>
        <v>0</v>
      </c>
      <c r="N630" s="11" t="s">
        <v>310</v>
      </c>
      <c r="O630" s="12"/>
      <c r="P630" s="11" t="s">
        <v>311</v>
      </c>
      <c r="Q630" s="12" t="s">
        <v>145</v>
      </c>
      <c r="R630" s="13" t="s">
        <v>140</v>
      </c>
    </row>
    <row r="631" customFormat="false" ht="23.25" hidden="false" customHeight="true" outlineLevel="0" collapsed="false">
      <c r="A631" s="13" t="n">
        <v>630</v>
      </c>
      <c r="B631" s="11" t="s">
        <v>1413</v>
      </c>
      <c r="C631" s="11" t="s">
        <v>297</v>
      </c>
      <c r="D631" s="12" t="s">
        <v>298</v>
      </c>
      <c r="E631" s="13" t="n">
        <v>2</v>
      </c>
      <c r="F631" s="11" t="s">
        <v>131</v>
      </c>
      <c r="G631" s="11" t="s">
        <v>132</v>
      </c>
      <c r="H631" s="13" t="s">
        <v>133</v>
      </c>
      <c r="I631" s="12" t="s">
        <v>307</v>
      </c>
      <c r="J631" s="13" t="s">
        <v>146</v>
      </c>
      <c r="K631" s="13" t="s">
        <v>136</v>
      </c>
      <c r="L631" s="13" t="n">
        <f aca="false">IF(K631="Cited",1,0)</f>
        <v>0</v>
      </c>
      <c r="M631" s="13" t="n">
        <f aca="false">IF(OR(K631="Cited",K631="Mentioned"),1,0)</f>
        <v>0</v>
      </c>
      <c r="N631" s="11" t="s">
        <v>312</v>
      </c>
      <c r="O631" s="12" t="s">
        <v>313</v>
      </c>
      <c r="P631" s="11"/>
      <c r="Q631" s="12" t="s">
        <v>306</v>
      </c>
      <c r="R631" s="13" t="s">
        <v>150</v>
      </c>
    </row>
    <row r="632" customFormat="false" ht="23.25" hidden="false" customHeight="true" outlineLevel="0" collapsed="false">
      <c r="A632" s="13" t="n">
        <v>631</v>
      </c>
      <c r="B632" s="11" t="s">
        <v>1413</v>
      </c>
      <c r="C632" s="11" t="s">
        <v>297</v>
      </c>
      <c r="D632" s="12" t="s">
        <v>298</v>
      </c>
      <c r="E632" s="13" t="n">
        <v>3</v>
      </c>
      <c r="F632" s="11" t="s">
        <v>160</v>
      </c>
      <c r="G632" s="11" t="s">
        <v>161</v>
      </c>
      <c r="H632" s="13" t="s">
        <v>162</v>
      </c>
      <c r="I632" s="12" t="s">
        <v>1414</v>
      </c>
      <c r="J632" s="13" t="s">
        <v>135</v>
      </c>
      <c r="K632" s="13" t="s">
        <v>175</v>
      </c>
      <c r="L632" s="13" t="n">
        <f aca="false">IF(K632="Cited",1,0)</f>
        <v>1</v>
      </c>
      <c r="M632" s="13" t="n">
        <f aca="false">IF(OR(K632="Cited",K632="Mentioned"),1,0)</f>
        <v>1</v>
      </c>
      <c r="N632" s="11" t="s">
        <v>1415</v>
      </c>
      <c r="O632" s="12" t="s">
        <v>1416</v>
      </c>
      <c r="P632" s="11"/>
      <c r="Q632" s="12" t="s">
        <v>139</v>
      </c>
      <c r="R632" s="13" t="s">
        <v>140</v>
      </c>
    </row>
    <row r="633" customFormat="false" ht="23.25" hidden="false" customHeight="true" outlineLevel="0" collapsed="false">
      <c r="A633" s="13" t="n">
        <v>632</v>
      </c>
      <c r="B633" s="11" t="s">
        <v>1413</v>
      </c>
      <c r="C633" s="11" t="s">
        <v>297</v>
      </c>
      <c r="D633" s="12" t="s">
        <v>298</v>
      </c>
      <c r="E633" s="13" t="n">
        <v>3</v>
      </c>
      <c r="F633" s="11" t="s">
        <v>160</v>
      </c>
      <c r="G633" s="11" t="s">
        <v>161</v>
      </c>
      <c r="H633" s="13" t="s">
        <v>162</v>
      </c>
      <c r="I633" s="12" t="s">
        <v>1414</v>
      </c>
      <c r="J633" s="13" t="s">
        <v>141</v>
      </c>
      <c r="K633" s="13" t="s">
        <v>175</v>
      </c>
      <c r="L633" s="13" t="n">
        <f aca="false">IF(K633="Cited",1,0)</f>
        <v>1</v>
      </c>
      <c r="M633" s="13" t="n">
        <f aca="false">IF(OR(K633="Cited",K633="Mentioned"),1,0)</f>
        <v>1</v>
      </c>
      <c r="N633" s="11" t="s">
        <v>1417</v>
      </c>
      <c r="O633" s="12" t="s">
        <v>1418</v>
      </c>
      <c r="P633" s="11" t="s">
        <v>1419</v>
      </c>
      <c r="Q633" s="12" t="s">
        <v>145</v>
      </c>
      <c r="R633" s="13" t="s">
        <v>140</v>
      </c>
    </row>
    <row r="634" customFormat="false" ht="23.25" hidden="false" customHeight="true" outlineLevel="0" collapsed="false">
      <c r="A634" s="13" t="n">
        <v>633</v>
      </c>
      <c r="B634" s="11" t="s">
        <v>1413</v>
      </c>
      <c r="C634" s="11" t="s">
        <v>297</v>
      </c>
      <c r="D634" s="12" t="s">
        <v>298</v>
      </c>
      <c r="E634" s="13" t="n">
        <v>3</v>
      </c>
      <c r="F634" s="11" t="s">
        <v>160</v>
      </c>
      <c r="G634" s="11" t="s">
        <v>161</v>
      </c>
      <c r="H634" s="13" t="s">
        <v>162</v>
      </c>
      <c r="I634" s="12" t="s">
        <v>1414</v>
      </c>
      <c r="J634" s="13" t="s">
        <v>146</v>
      </c>
      <c r="K634" s="13" t="s">
        <v>164</v>
      </c>
      <c r="L634" s="13" t="n">
        <f aca="false">IF(K634="Cited",1,0)</f>
        <v>0</v>
      </c>
      <c r="M634" s="13" t="n">
        <f aca="false">IF(OR(K634="Cited",K634="Mentioned"),1,0)</f>
        <v>1</v>
      </c>
      <c r="N634" s="11" t="s">
        <v>1420</v>
      </c>
      <c r="O634" s="12" t="s">
        <v>1421</v>
      </c>
      <c r="P634" s="11"/>
      <c r="Q634" s="12" t="s">
        <v>306</v>
      </c>
      <c r="R634" s="13" t="s">
        <v>150</v>
      </c>
    </row>
    <row r="635" customFormat="false" ht="23.25" hidden="false" customHeight="true" outlineLevel="0" collapsed="false">
      <c r="A635" s="13" t="n">
        <v>634</v>
      </c>
      <c r="B635" s="11" t="s">
        <v>1413</v>
      </c>
      <c r="C635" s="11" t="s">
        <v>297</v>
      </c>
      <c r="D635" s="12" t="s">
        <v>298</v>
      </c>
      <c r="E635" s="13" t="n">
        <v>4</v>
      </c>
      <c r="F635" s="11" t="s">
        <v>160</v>
      </c>
      <c r="G635" s="11" t="s">
        <v>173</v>
      </c>
      <c r="H635" s="13" t="s">
        <v>162</v>
      </c>
      <c r="I635" s="12" t="s">
        <v>1422</v>
      </c>
      <c r="J635" s="13" t="s">
        <v>135</v>
      </c>
      <c r="K635" s="13" t="s">
        <v>175</v>
      </c>
      <c r="L635" s="13" t="n">
        <f aca="false">IF(K635="Cited",1,0)</f>
        <v>1</v>
      </c>
      <c r="M635" s="13" t="n">
        <f aca="false">IF(OR(K635="Cited",K635="Mentioned"),1,0)</f>
        <v>1</v>
      </c>
      <c r="N635" s="11" t="s">
        <v>1423</v>
      </c>
      <c r="O635" s="12" t="s">
        <v>1424</v>
      </c>
      <c r="P635" s="11"/>
      <c r="Q635" s="12" t="s">
        <v>139</v>
      </c>
      <c r="R635" s="13" t="s">
        <v>140</v>
      </c>
    </row>
    <row r="636" customFormat="false" ht="23.25" hidden="false" customHeight="true" outlineLevel="0" collapsed="false">
      <c r="A636" s="13" t="n">
        <v>635</v>
      </c>
      <c r="B636" s="11" t="s">
        <v>1413</v>
      </c>
      <c r="C636" s="11" t="s">
        <v>297</v>
      </c>
      <c r="D636" s="12" t="s">
        <v>298</v>
      </c>
      <c r="E636" s="13" t="n">
        <v>4</v>
      </c>
      <c r="F636" s="11" t="s">
        <v>160</v>
      </c>
      <c r="G636" s="11" t="s">
        <v>173</v>
      </c>
      <c r="H636" s="13" t="s">
        <v>162</v>
      </c>
      <c r="I636" s="12" t="s">
        <v>1422</v>
      </c>
      <c r="J636" s="13" t="s">
        <v>141</v>
      </c>
      <c r="K636" s="13" t="s">
        <v>175</v>
      </c>
      <c r="L636" s="13" t="n">
        <f aca="false">IF(K636="Cited",1,0)</f>
        <v>1</v>
      </c>
      <c r="M636" s="13" t="n">
        <f aca="false">IF(OR(K636="Cited",K636="Mentioned"),1,0)</f>
        <v>1</v>
      </c>
      <c r="N636" s="11" t="s">
        <v>1425</v>
      </c>
      <c r="O636" s="12" t="s">
        <v>1426</v>
      </c>
      <c r="P636" s="11" t="s">
        <v>1427</v>
      </c>
      <c r="Q636" s="12" t="s">
        <v>145</v>
      </c>
      <c r="R636" s="13" t="s">
        <v>140</v>
      </c>
    </row>
    <row r="637" customFormat="false" ht="23.25" hidden="false" customHeight="true" outlineLevel="0" collapsed="false">
      <c r="A637" s="13" t="n">
        <v>636</v>
      </c>
      <c r="B637" s="11" t="s">
        <v>1413</v>
      </c>
      <c r="C637" s="11" t="s">
        <v>297</v>
      </c>
      <c r="D637" s="12" t="s">
        <v>298</v>
      </c>
      <c r="E637" s="13" t="n">
        <v>4</v>
      </c>
      <c r="F637" s="11" t="s">
        <v>160</v>
      </c>
      <c r="G637" s="11" t="s">
        <v>173</v>
      </c>
      <c r="H637" s="13" t="s">
        <v>162</v>
      </c>
      <c r="I637" s="12" t="s">
        <v>1422</v>
      </c>
      <c r="J637" s="13" t="s">
        <v>146</v>
      </c>
      <c r="K637" s="13" t="s">
        <v>175</v>
      </c>
      <c r="L637" s="13" t="n">
        <f aca="false">IF(K637="Cited",1,0)</f>
        <v>1</v>
      </c>
      <c r="M637" s="13" t="n">
        <f aca="false">IF(OR(K637="Cited",K637="Mentioned"),1,0)</f>
        <v>1</v>
      </c>
      <c r="N637" s="11" t="s">
        <v>1428</v>
      </c>
      <c r="O637" s="12" t="s">
        <v>1429</v>
      </c>
      <c r="P637" s="11"/>
      <c r="Q637" s="12" t="s">
        <v>306</v>
      </c>
      <c r="R637" s="13" t="s">
        <v>150</v>
      </c>
    </row>
    <row r="638" customFormat="false" ht="23.25" hidden="false" customHeight="true" outlineLevel="0" collapsed="false">
      <c r="A638" s="13" t="n">
        <v>637</v>
      </c>
      <c r="B638" s="11" t="s">
        <v>1413</v>
      </c>
      <c r="C638" s="11" t="s">
        <v>297</v>
      </c>
      <c r="D638" s="12" t="s">
        <v>298</v>
      </c>
      <c r="E638" s="13" t="n">
        <v>5</v>
      </c>
      <c r="F638" s="11" t="s">
        <v>184</v>
      </c>
      <c r="G638" s="11" t="s">
        <v>173</v>
      </c>
      <c r="H638" s="13" t="s">
        <v>162</v>
      </c>
      <c r="I638" s="12" t="s">
        <v>1430</v>
      </c>
      <c r="J638" s="13" t="s">
        <v>135</v>
      </c>
      <c r="K638" s="13" t="s">
        <v>175</v>
      </c>
      <c r="L638" s="13" t="n">
        <f aca="false">IF(K638="Cited",1,0)</f>
        <v>1</v>
      </c>
      <c r="M638" s="13" t="n">
        <f aca="false">IF(OR(K638="Cited",K638="Mentioned"),1,0)</f>
        <v>1</v>
      </c>
      <c r="N638" s="11" t="s">
        <v>1431</v>
      </c>
      <c r="O638" s="12" t="s">
        <v>1432</v>
      </c>
      <c r="P638" s="11"/>
      <c r="Q638" s="12" t="s">
        <v>139</v>
      </c>
      <c r="R638" s="13" t="s">
        <v>140</v>
      </c>
    </row>
    <row r="639" customFormat="false" ht="23.25" hidden="false" customHeight="true" outlineLevel="0" collapsed="false">
      <c r="A639" s="13" t="n">
        <v>638</v>
      </c>
      <c r="B639" s="11" t="s">
        <v>1413</v>
      </c>
      <c r="C639" s="11" t="s">
        <v>297</v>
      </c>
      <c r="D639" s="12" t="s">
        <v>298</v>
      </c>
      <c r="E639" s="13" t="n">
        <v>5</v>
      </c>
      <c r="F639" s="11" t="s">
        <v>184</v>
      </c>
      <c r="G639" s="11" t="s">
        <v>173</v>
      </c>
      <c r="H639" s="13" t="s">
        <v>162</v>
      </c>
      <c r="I639" s="12" t="s">
        <v>1430</v>
      </c>
      <c r="J639" s="13" t="s">
        <v>141</v>
      </c>
      <c r="K639" s="13" t="s">
        <v>175</v>
      </c>
      <c r="L639" s="13" t="n">
        <f aca="false">IF(K639="Cited",1,0)</f>
        <v>1</v>
      </c>
      <c r="M639" s="13" t="n">
        <f aca="false">IF(OR(K639="Cited",K639="Mentioned"),1,0)</f>
        <v>1</v>
      </c>
      <c r="N639" s="11" t="s">
        <v>1433</v>
      </c>
      <c r="O639" s="12" t="s">
        <v>1434</v>
      </c>
      <c r="P639" s="11" t="s">
        <v>1435</v>
      </c>
      <c r="Q639" s="12" t="s">
        <v>145</v>
      </c>
      <c r="R639" s="13" t="s">
        <v>140</v>
      </c>
    </row>
    <row r="640" customFormat="false" ht="23.25" hidden="false" customHeight="true" outlineLevel="0" collapsed="false">
      <c r="A640" s="13" t="n">
        <v>639</v>
      </c>
      <c r="B640" s="11" t="s">
        <v>1413</v>
      </c>
      <c r="C640" s="11" t="s">
        <v>297</v>
      </c>
      <c r="D640" s="12" t="s">
        <v>298</v>
      </c>
      <c r="E640" s="13" t="n">
        <v>5</v>
      </c>
      <c r="F640" s="11" t="s">
        <v>184</v>
      </c>
      <c r="G640" s="11" t="s">
        <v>173</v>
      </c>
      <c r="H640" s="13" t="s">
        <v>162</v>
      </c>
      <c r="I640" s="12" t="s">
        <v>1430</v>
      </c>
      <c r="J640" s="13" t="s">
        <v>146</v>
      </c>
      <c r="K640" s="13" t="s">
        <v>175</v>
      </c>
      <c r="L640" s="13" t="n">
        <f aca="false">IF(K640="Cited",1,0)</f>
        <v>1</v>
      </c>
      <c r="M640" s="13" t="n">
        <f aca="false">IF(OR(K640="Cited",K640="Mentioned"),1,0)</f>
        <v>1</v>
      </c>
      <c r="N640" s="11" t="s">
        <v>1436</v>
      </c>
      <c r="O640" s="12" t="s">
        <v>1437</v>
      </c>
      <c r="P640" s="11"/>
      <c r="Q640" s="12" t="s">
        <v>306</v>
      </c>
      <c r="R640" s="13" t="s">
        <v>150</v>
      </c>
    </row>
    <row r="641" customFormat="false" ht="23.25" hidden="false" customHeight="true" outlineLevel="0" collapsed="false">
      <c r="A641" s="13" t="n">
        <v>640</v>
      </c>
      <c r="B641" s="11" t="s">
        <v>1413</v>
      </c>
      <c r="C641" s="11" t="s">
        <v>297</v>
      </c>
      <c r="D641" s="12" t="s">
        <v>298</v>
      </c>
      <c r="E641" s="13" t="n">
        <v>6</v>
      </c>
      <c r="F641" s="11" t="s">
        <v>184</v>
      </c>
      <c r="G641" s="11" t="s">
        <v>173</v>
      </c>
      <c r="H641" s="13" t="s">
        <v>162</v>
      </c>
      <c r="I641" s="12" t="s">
        <v>1438</v>
      </c>
      <c r="J641" s="13" t="s">
        <v>135</v>
      </c>
      <c r="K641" s="13" t="s">
        <v>175</v>
      </c>
      <c r="L641" s="13" t="n">
        <f aca="false">IF(K641="Cited",1,0)</f>
        <v>1</v>
      </c>
      <c r="M641" s="13" t="n">
        <f aca="false">IF(OR(K641="Cited",K641="Mentioned"),1,0)</f>
        <v>1</v>
      </c>
      <c r="N641" s="11" t="s">
        <v>1439</v>
      </c>
      <c r="O641" s="12" t="s">
        <v>1440</v>
      </c>
      <c r="P641" s="11"/>
      <c r="Q641" s="12" t="s">
        <v>139</v>
      </c>
      <c r="R641" s="13" t="s">
        <v>140</v>
      </c>
    </row>
    <row r="642" customFormat="false" ht="23.25" hidden="false" customHeight="true" outlineLevel="0" collapsed="false">
      <c r="A642" s="13" t="n">
        <v>641</v>
      </c>
      <c r="B642" s="11" t="s">
        <v>1413</v>
      </c>
      <c r="C642" s="11" t="s">
        <v>297</v>
      </c>
      <c r="D642" s="12" t="s">
        <v>298</v>
      </c>
      <c r="E642" s="13" t="n">
        <v>6</v>
      </c>
      <c r="F642" s="11" t="s">
        <v>184</v>
      </c>
      <c r="G642" s="11" t="s">
        <v>173</v>
      </c>
      <c r="H642" s="13" t="s">
        <v>162</v>
      </c>
      <c r="I642" s="12" t="s">
        <v>1438</v>
      </c>
      <c r="J642" s="13" t="s">
        <v>141</v>
      </c>
      <c r="K642" s="13" t="s">
        <v>175</v>
      </c>
      <c r="L642" s="13" t="n">
        <f aca="false">IF(K642="Cited",1,0)</f>
        <v>1</v>
      </c>
      <c r="M642" s="13" t="n">
        <f aca="false">IF(OR(K642="Cited",K642="Mentioned"),1,0)</f>
        <v>1</v>
      </c>
      <c r="N642" s="11" t="s">
        <v>1441</v>
      </c>
      <c r="O642" s="12" t="s">
        <v>1442</v>
      </c>
      <c r="P642" s="11" t="s">
        <v>1443</v>
      </c>
      <c r="Q642" s="12" t="s">
        <v>145</v>
      </c>
      <c r="R642" s="13" t="s">
        <v>140</v>
      </c>
    </row>
    <row r="643" customFormat="false" ht="23.25" hidden="false" customHeight="true" outlineLevel="0" collapsed="false">
      <c r="A643" s="13" t="n">
        <v>642</v>
      </c>
      <c r="B643" s="11" t="s">
        <v>1413</v>
      </c>
      <c r="C643" s="11" t="s">
        <v>297</v>
      </c>
      <c r="D643" s="12" t="s">
        <v>298</v>
      </c>
      <c r="E643" s="13" t="n">
        <v>6</v>
      </c>
      <c r="F643" s="11" t="s">
        <v>184</v>
      </c>
      <c r="G643" s="11" t="s">
        <v>173</v>
      </c>
      <c r="H643" s="13" t="s">
        <v>162</v>
      </c>
      <c r="I643" s="12" t="s">
        <v>1438</v>
      </c>
      <c r="J643" s="13" t="s">
        <v>146</v>
      </c>
      <c r="K643" s="13" t="s">
        <v>175</v>
      </c>
      <c r="L643" s="13" t="n">
        <f aca="false">IF(K643="Cited",1,0)</f>
        <v>1</v>
      </c>
      <c r="M643" s="13" t="n">
        <f aca="false">IF(OR(K643="Cited",K643="Mentioned"),1,0)</f>
        <v>1</v>
      </c>
      <c r="N643" s="11" t="s">
        <v>1444</v>
      </c>
      <c r="O643" s="12" t="s">
        <v>1445</v>
      </c>
      <c r="P643" s="11"/>
      <c r="Q643" s="12" t="s">
        <v>306</v>
      </c>
      <c r="R643" s="13" t="s">
        <v>150</v>
      </c>
    </row>
    <row r="644" customFormat="false" ht="23.25" hidden="false" customHeight="true" outlineLevel="0" collapsed="false">
      <c r="A644" s="13" t="n">
        <v>643</v>
      </c>
      <c r="B644" s="11" t="s">
        <v>1413</v>
      </c>
      <c r="C644" s="11" t="s">
        <v>297</v>
      </c>
      <c r="D644" s="12" t="s">
        <v>298</v>
      </c>
      <c r="E644" s="13" t="n">
        <v>7</v>
      </c>
      <c r="F644" s="11" t="s">
        <v>203</v>
      </c>
      <c r="G644" s="11" t="s">
        <v>173</v>
      </c>
      <c r="H644" s="13" t="s">
        <v>162</v>
      </c>
      <c r="I644" s="12" t="s">
        <v>1446</v>
      </c>
      <c r="J644" s="13" t="s">
        <v>135</v>
      </c>
      <c r="K644" s="13" t="s">
        <v>175</v>
      </c>
      <c r="L644" s="13" t="n">
        <f aca="false">IF(K644="Cited",1,0)</f>
        <v>1</v>
      </c>
      <c r="M644" s="13" t="n">
        <f aca="false">IF(OR(K644="Cited",K644="Mentioned"),1,0)</f>
        <v>1</v>
      </c>
      <c r="N644" s="11" t="s">
        <v>1447</v>
      </c>
      <c r="O644" s="12" t="s">
        <v>1448</v>
      </c>
      <c r="P644" s="11"/>
      <c r="Q644" s="12" t="s">
        <v>139</v>
      </c>
      <c r="R644" s="13" t="s">
        <v>140</v>
      </c>
    </row>
    <row r="645" customFormat="false" ht="23.25" hidden="false" customHeight="true" outlineLevel="0" collapsed="false">
      <c r="A645" s="13" t="n">
        <v>644</v>
      </c>
      <c r="B645" s="11" t="s">
        <v>1413</v>
      </c>
      <c r="C645" s="11" t="s">
        <v>297</v>
      </c>
      <c r="D645" s="12" t="s">
        <v>298</v>
      </c>
      <c r="E645" s="13" t="n">
        <v>7</v>
      </c>
      <c r="F645" s="11" t="s">
        <v>203</v>
      </c>
      <c r="G645" s="11" t="s">
        <v>173</v>
      </c>
      <c r="H645" s="13" t="s">
        <v>162</v>
      </c>
      <c r="I645" s="12" t="s">
        <v>1446</v>
      </c>
      <c r="J645" s="13" t="s">
        <v>141</v>
      </c>
      <c r="K645" s="13" t="s">
        <v>175</v>
      </c>
      <c r="L645" s="13" t="n">
        <f aca="false">IF(K645="Cited",1,0)</f>
        <v>1</v>
      </c>
      <c r="M645" s="13" t="n">
        <f aca="false">IF(OR(K645="Cited",K645="Mentioned"),1,0)</f>
        <v>1</v>
      </c>
      <c r="N645" s="11" t="s">
        <v>1449</v>
      </c>
      <c r="O645" s="12" t="s">
        <v>1450</v>
      </c>
      <c r="P645" s="11" t="s">
        <v>1451</v>
      </c>
      <c r="Q645" s="12" t="s">
        <v>145</v>
      </c>
      <c r="R645" s="13" t="s">
        <v>140</v>
      </c>
    </row>
    <row r="646" customFormat="false" ht="23.25" hidden="false" customHeight="true" outlineLevel="0" collapsed="false">
      <c r="A646" s="13" t="n">
        <v>645</v>
      </c>
      <c r="B646" s="11" t="s">
        <v>1413</v>
      </c>
      <c r="C646" s="11" t="s">
        <v>297</v>
      </c>
      <c r="D646" s="12" t="s">
        <v>298</v>
      </c>
      <c r="E646" s="13" t="n">
        <v>7</v>
      </c>
      <c r="F646" s="11" t="s">
        <v>203</v>
      </c>
      <c r="G646" s="11" t="s">
        <v>173</v>
      </c>
      <c r="H646" s="13" t="s">
        <v>162</v>
      </c>
      <c r="I646" s="12" t="s">
        <v>1446</v>
      </c>
      <c r="J646" s="13" t="s">
        <v>146</v>
      </c>
      <c r="K646" s="13" t="s">
        <v>175</v>
      </c>
      <c r="L646" s="13" t="n">
        <f aca="false">IF(K646="Cited",1,0)</f>
        <v>1</v>
      </c>
      <c r="M646" s="13" t="n">
        <f aca="false">IF(OR(K646="Cited",K646="Mentioned"),1,0)</f>
        <v>1</v>
      </c>
      <c r="N646" s="11" t="s">
        <v>1452</v>
      </c>
      <c r="O646" s="12" t="s">
        <v>1453</v>
      </c>
      <c r="P646" s="11"/>
      <c r="Q646" s="12" t="s">
        <v>306</v>
      </c>
      <c r="R646" s="13" t="s">
        <v>150</v>
      </c>
    </row>
    <row r="647" customFormat="false" ht="23.25" hidden="false" customHeight="true" outlineLevel="0" collapsed="false">
      <c r="A647" s="13" t="n">
        <v>646</v>
      </c>
      <c r="B647" s="11" t="s">
        <v>1413</v>
      </c>
      <c r="C647" s="11" t="s">
        <v>297</v>
      </c>
      <c r="D647" s="12" t="s">
        <v>298</v>
      </c>
      <c r="E647" s="13" t="n">
        <v>8</v>
      </c>
      <c r="F647" s="11" t="s">
        <v>203</v>
      </c>
      <c r="G647" s="11" t="s">
        <v>132</v>
      </c>
      <c r="H647" s="13" t="s">
        <v>133</v>
      </c>
      <c r="I647" s="12" t="s">
        <v>354</v>
      </c>
      <c r="J647" s="13" t="s">
        <v>135</v>
      </c>
      <c r="K647" s="13" t="s">
        <v>136</v>
      </c>
      <c r="L647" s="13" t="n">
        <f aca="false">IF(K647="Cited",1,0)</f>
        <v>0</v>
      </c>
      <c r="M647" s="13" t="n">
        <f aca="false">IF(OR(K647="Cited",K647="Mentioned"),1,0)</f>
        <v>0</v>
      </c>
      <c r="N647" s="11" t="s">
        <v>355</v>
      </c>
      <c r="O647" s="12" t="s">
        <v>356</v>
      </c>
      <c r="P647" s="11"/>
      <c r="Q647" s="12" t="s">
        <v>139</v>
      </c>
      <c r="R647" s="13" t="s">
        <v>140</v>
      </c>
    </row>
    <row r="648" customFormat="false" ht="23.25" hidden="false" customHeight="true" outlineLevel="0" collapsed="false">
      <c r="A648" s="13" t="n">
        <v>647</v>
      </c>
      <c r="B648" s="11" t="s">
        <v>1413</v>
      </c>
      <c r="C648" s="11" t="s">
        <v>297</v>
      </c>
      <c r="D648" s="12" t="s">
        <v>298</v>
      </c>
      <c r="E648" s="13" t="n">
        <v>8</v>
      </c>
      <c r="F648" s="11" t="s">
        <v>203</v>
      </c>
      <c r="G648" s="11" t="s">
        <v>132</v>
      </c>
      <c r="H648" s="13" t="s">
        <v>133</v>
      </c>
      <c r="I648" s="12" t="s">
        <v>354</v>
      </c>
      <c r="J648" s="13" t="s">
        <v>141</v>
      </c>
      <c r="K648" s="13" t="s">
        <v>136</v>
      </c>
      <c r="L648" s="13" t="n">
        <f aca="false">IF(K648="Cited",1,0)</f>
        <v>0</v>
      </c>
      <c r="M648" s="13" t="n">
        <f aca="false">IF(OR(K648="Cited",K648="Mentioned"),1,0)</f>
        <v>0</v>
      </c>
      <c r="N648" s="11" t="s">
        <v>357</v>
      </c>
      <c r="O648" s="12" t="s">
        <v>358</v>
      </c>
      <c r="P648" s="11" t="s">
        <v>359</v>
      </c>
      <c r="Q648" s="12" t="s">
        <v>145</v>
      </c>
      <c r="R648" s="13" t="s">
        <v>140</v>
      </c>
    </row>
    <row r="649" customFormat="false" ht="23.25" hidden="false" customHeight="true" outlineLevel="0" collapsed="false">
      <c r="A649" s="13" t="n">
        <v>648</v>
      </c>
      <c r="B649" s="11" t="s">
        <v>1413</v>
      </c>
      <c r="C649" s="11" t="s">
        <v>297</v>
      </c>
      <c r="D649" s="12" t="s">
        <v>298</v>
      </c>
      <c r="E649" s="13" t="n">
        <v>8</v>
      </c>
      <c r="F649" s="11" t="s">
        <v>203</v>
      </c>
      <c r="G649" s="11" t="s">
        <v>132</v>
      </c>
      <c r="H649" s="13" t="s">
        <v>133</v>
      </c>
      <c r="I649" s="12" t="s">
        <v>354</v>
      </c>
      <c r="J649" s="13" t="s">
        <v>146</v>
      </c>
      <c r="K649" s="13" t="s">
        <v>136</v>
      </c>
      <c r="L649" s="13" t="n">
        <f aca="false">IF(K649="Cited",1,0)</f>
        <v>0</v>
      </c>
      <c r="M649" s="13" t="n">
        <f aca="false">IF(OR(K649="Cited",K649="Mentioned"),1,0)</f>
        <v>0</v>
      </c>
      <c r="N649" s="11" t="s">
        <v>360</v>
      </c>
      <c r="O649" s="12" t="s">
        <v>361</v>
      </c>
      <c r="P649" s="11"/>
      <c r="Q649" s="12" t="s">
        <v>306</v>
      </c>
      <c r="R649" s="13" t="s">
        <v>150</v>
      </c>
    </row>
    <row r="650" customFormat="false" ht="23.25" hidden="false" customHeight="true" outlineLevel="0" collapsed="false">
      <c r="A650" s="13" t="n">
        <v>649</v>
      </c>
      <c r="B650" s="11" t="s">
        <v>1454</v>
      </c>
      <c r="C650" s="11" t="s">
        <v>297</v>
      </c>
      <c r="D650" s="12" t="s">
        <v>298</v>
      </c>
      <c r="E650" s="13" t="n">
        <v>1</v>
      </c>
      <c r="F650" s="11" t="s">
        <v>131</v>
      </c>
      <c r="G650" s="11" t="s">
        <v>132</v>
      </c>
      <c r="H650" s="13" t="s">
        <v>133</v>
      </c>
      <c r="I650" s="12" t="s">
        <v>299</v>
      </c>
      <c r="J650" s="13" t="s">
        <v>135</v>
      </c>
      <c r="K650" s="13" t="s">
        <v>136</v>
      </c>
      <c r="L650" s="13" t="n">
        <f aca="false">IF(K650="Cited",1,0)</f>
        <v>0</v>
      </c>
      <c r="M650" s="13" t="n">
        <f aca="false">IF(OR(K650="Cited",K650="Mentioned"),1,0)</f>
        <v>0</v>
      </c>
      <c r="N650" s="11" t="s">
        <v>300</v>
      </c>
      <c r="O650" s="12" t="s">
        <v>301</v>
      </c>
      <c r="P650" s="11"/>
      <c r="Q650" s="12" t="s">
        <v>139</v>
      </c>
      <c r="R650" s="13" t="s">
        <v>140</v>
      </c>
    </row>
    <row r="651" customFormat="false" ht="23.25" hidden="false" customHeight="true" outlineLevel="0" collapsed="false">
      <c r="A651" s="13" t="n">
        <v>650</v>
      </c>
      <c r="B651" s="11" t="s">
        <v>1454</v>
      </c>
      <c r="C651" s="11" t="s">
        <v>297</v>
      </c>
      <c r="D651" s="12" t="s">
        <v>298</v>
      </c>
      <c r="E651" s="13" t="n">
        <v>1</v>
      </c>
      <c r="F651" s="11" t="s">
        <v>131</v>
      </c>
      <c r="G651" s="11" t="s">
        <v>132</v>
      </c>
      <c r="H651" s="13" t="s">
        <v>133</v>
      </c>
      <c r="I651" s="12" t="s">
        <v>299</v>
      </c>
      <c r="J651" s="13" t="s">
        <v>141</v>
      </c>
      <c r="K651" s="13" t="s">
        <v>136</v>
      </c>
      <c r="L651" s="13" t="n">
        <f aca="false">IF(K651="Cited",1,0)</f>
        <v>0</v>
      </c>
      <c r="M651" s="13" t="n">
        <f aca="false">IF(OR(K651="Cited",K651="Mentioned"),1,0)</f>
        <v>0</v>
      </c>
      <c r="N651" s="11" t="s">
        <v>302</v>
      </c>
      <c r="O651" s="12"/>
      <c r="P651" s="11" t="s">
        <v>303</v>
      </c>
      <c r="Q651" s="12" t="s">
        <v>145</v>
      </c>
      <c r="R651" s="13" t="s">
        <v>140</v>
      </c>
    </row>
    <row r="652" customFormat="false" ht="23.25" hidden="false" customHeight="true" outlineLevel="0" collapsed="false">
      <c r="A652" s="13" t="n">
        <v>651</v>
      </c>
      <c r="B652" s="11" t="s">
        <v>1454</v>
      </c>
      <c r="C652" s="11" t="s">
        <v>297</v>
      </c>
      <c r="D652" s="12" t="s">
        <v>298</v>
      </c>
      <c r="E652" s="13" t="n">
        <v>1</v>
      </c>
      <c r="F652" s="11" t="s">
        <v>131</v>
      </c>
      <c r="G652" s="11" t="s">
        <v>132</v>
      </c>
      <c r="H652" s="13" t="s">
        <v>133</v>
      </c>
      <c r="I652" s="12" t="s">
        <v>299</v>
      </c>
      <c r="J652" s="13" t="s">
        <v>146</v>
      </c>
      <c r="K652" s="13" t="s">
        <v>136</v>
      </c>
      <c r="L652" s="13" t="n">
        <f aca="false">IF(K652="Cited",1,0)</f>
        <v>0</v>
      </c>
      <c r="M652" s="13" t="n">
        <f aca="false">IF(OR(K652="Cited",K652="Mentioned"),1,0)</f>
        <v>0</v>
      </c>
      <c r="N652" s="11" t="s">
        <v>304</v>
      </c>
      <c r="O652" s="12" t="s">
        <v>305</v>
      </c>
      <c r="P652" s="11"/>
      <c r="Q652" s="12" t="s">
        <v>306</v>
      </c>
      <c r="R652" s="13" t="s">
        <v>150</v>
      </c>
    </row>
    <row r="653" customFormat="false" ht="23.25" hidden="false" customHeight="true" outlineLevel="0" collapsed="false">
      <c r="A653" s="13" t="n">
        <v>652</v>
      </c>
      <c r="B653" s="11" t="s">
        <v>1454</v>
      </c>
      <c r="C653" s="11" t="s">
        <v>297</v>
      </c>
      <c r="D653" s="12" t="s">
        <v>298</v>
      </c>
      <c r="E653" s="13" t="n">
        <v>2</v>
      </c>
      <c r="F653" s="11" t="s">
        <v>131</v>
      </c>
      <c r="G653" s="11" t="s">
        <v>132</v>
      </c>
      <c r="H653" s="13" t="s">
        <v>133</v>
      </c>
      <c r="I653" s="12" t="s">
        <v>307</v>
      </c>
      <c r="J653" s="13" t="s">
        <v>135</v>
      </c>
      <c r="K653" s="13" t="s">
        <v>136</v>
      </c>
      <c r="L653" s="13" t="n">
        <f aca="false">IF(K653="Cited",1,0)</f>
        <v>0</v>
      </c>
      <c r="M653" s="13" t="n">
        <f aca="false">IF(OR(K653="Cited",K653="Mentioned"),1,0)</f>
        <v>0</v>
      </c>
      <c r="N653" s="11" t="s">
        <v>308</v>
      </c>
      <c r="O653" s="12" t="s">
        <v>309</v>
      </c>
      <c r="P653" s="11"/>
      <c r="Q653" s="12" t="s">
        <v>139</v>
      </c>
      <c r="R653" s="13" t="s">
        <v>140</v>
      </c>
    </row>
    <row r="654" customFormat="false" ht="23.25" hidden="false" customHeight="true" outlineLevel="0" collapsed="false">
      <c r="A654" s="13" t="n">
        <v>653</v>
      </c>
      <c r="B654" s="11" t="s">
        <v>1454</v>
      </c>
      <c r="C654" s="11" t="s">
        <v>297</v>
      </c>
      <c r="D654" s="12" t="s">
        <v>298</v>
      </c>
      <c r="E654" s="13" t="n">
        <v>2</v>
      </c>
      <c r="F654" s="11" t="s">
        <v>131</v>
      </c>
      <c r="G654" s="11" t="s">
        <v>132</v>
      </c>
      <c r="H654" s="13" t="s">
        <v>133</v>
      </c>
      <c r="I654" s="12" t="s">
        <v>307</v>
      </c>
      <c r="J654" s="13" t="s">
        <v>141</v>
      </c>
      <c r="K654" s="13" t="s">
        <v>136</v>
      </c>
      <c r="L654" s="13" t="n">
        <f aca="false">IF(K654="Cited",1,0)</f>
        <v>0</v>
      </c>
      <c r="M654" s="13" t="n">
        <f aca="false">IF(OR(K654="Cited",K654="Mentioned"),1,0)</f>
        <v>0</v>
      </c>
      <c r="N654" s="11" t="s">
        <v>310</v>
      </c>
      <c r="O654" s="12"/>
      <c r="P654" s="11" t="s">
        <v>311</v>
      </c>
      <c r="Q654" s="12" t="s">
        <v>145</v>
      </c>
      <c r="R654" s="13" t="s">
        <v>140</v>
      </c>
    </row>
    <row r="655" customFormat="false" ht="23.25" hidden="false" customHeight="true" outlineLevel="0" collapsed="false">
      <c r="A655" s="13" t="n">
        <v>654</v>
      </c>
      <c r="B655" s="11" t="s">
        <v>1454</v>
      </c>
      <c r="C655" s="11" t="s">
        <v>297</v>
      </c>
      <c r="D655" s="12" t="s">
        <v>298</v>
      </c>
      <c r="E655" s="13" t="n">
        <v>2</v>
      </c>
      <c r="F655" s="11" t="s">
        <v>131</v>
      </c>
      <c r="G655" s="11" t="s">
        <v>132</v>
      </c>
      <c r="H655" s="13" t="s">
        <v>133</v>
      </c>
      <c r="I655" s="12" t="s">
        <v>307</v>
      </c>
      <c r="J655" s="13" t="s">
        <v>146</v>
      </c>
      <c r="K655" s="13" t="s">
        <v>136</v>
      </c>
      <c r="L655" s="13" t="n">
        <f aca="false">IF(K655="Cited",1,0)</f>
        <v>0</v>
      </c>
      <c r="M655" s="13" t="n">
        <f aca="false">IF(OR(K655="Cited",K655="Mentioned"),1,0)</f>
        <v>0</v>
      </c>
      <c r="N655" s="11" t="s">
        <v>312</v>
      </c>
      <c r="O655" s="12" t="s">
        <v>313</v>
      </c>
      <c r="P655" s="11"/>
      <c r="Q655" s="12" t="s">
        <v>306</v>
      </c>
      <c r="R655" s="13" t="s">
        <v>150</v>
      </c>
    </row>
    <row r="656" customFormat="false" ht="23.25" hidden="false" customHeight="true" outlineLevel="0" collapsed="false">
      <c r="A656" s="13" t="n">
        <v>655</v>
      </c>
      <c r="B656" s="11" t="s">
        <v>1454</v>
      </c>
      <c r="C656" s="11" t="s">
        <v>297</v>
      </c>
      <c r="D656" s="12" t="s">
        <v>298</v>
      </c>
      <c r="E656" s="13" t="n">
        <v>3</v>
      </c>
      <c r="F656" s="11" t="s">
        <v>160</v>
      </c>
      <c r="G656" s="11" t="s">
        <v>161</v>
      </c>
      <c r="H656" s="13" t="s">
        <v>162</v>
      </c>
      <c r="I656" s="12" t="s">
        <v>1455</v>
      </c>
      <c r="J656" s="13" t="s">
        <v>135</v>
      </c>
      <c r="K656" s="13" t="s">
        <v>175</v>
      </c>
      <c r="L656" s="13" t="n">
        <f aca="false">IF(K656="Cited",1,0)</f>
        <v>1</v>
      </c>
      <c r="M656" s="13" t="n">
        <f aca="false">IF(OR(K656="Cited",K656="Mentioned"),1,0)</f>
        <v>1</v>
      </c>
      <c r="N656" s="11" t="s">
        <v>1456</v>
      </c>
      <c r="O656" s="12" t="s">
        <v>1457</v>
      </c>
      <c r="P656" s="11"/>
      <c r="Q656" s="12" t="s">
        <v>139</v>
      </c>
      <c r="R656" s="13" t="s">
        <v>140</v>
      </c>
    </row>
    <row r="657" customFormat="false" ht="23.25" hidden="false" customHeight="true" outlineLevel="0" collapsed="false">
      <c r="A657" s="13" t="n">
        <v>656</v>
      </c>
      <c r="B657" s="11" t="s">
        <v>1454</v>
      </c>
      <c r="C657" s="11" t="s">
        <v>297</v>
      </c>
      <c r="D657" s="12" t="s">
        <v>298</v>
      </c>
      <c r="E657" s="13" t="n">
        <v>3</v>
      </c>
      <c r="F657" s="11" t="s">
        <v>160</v>
      </c>
      <c r="G657" s="11" t="s">
        <v>161</v>
      </c>
      <c r="H657" s="13" t="s">
        <v>162</v>
      </c>
      <c r="I657" s="12" t="s">
        <v>1455</v>
      </c>
      <c r="J657" s="13" t="s">
        <v>141</v>
      </c>
      <c r="K657" s="13" t="s">
        <v>175</v>
      </c>
      <c r="L657" s="13" t="n">
        <f aca="false">IF(K657="Cited",1,0)</f>
        <v>1</v>
      </c>
      <c r="M657" s="13" t="n">
        <f aca="false">IF(OR(K657="Cited",K657="Mentioned"),1,0)</f>
        <v>1</v>
      </c>
      <c r="N657" s="11" t="s">
        <v>1458</v>
      </c>
      <c r="O657" s="12" t="s">
        <v>1459</v>
      </c>
      <c r="P657" s="11" t="s">
        <v>1460</v>
      </c>
      <c r="Q657" s="12" t="s">
        <v>145</v>
      </c>
      <c r="R657" s="13" t="s">
        <v>140</v>
      </c>
    </row>
    <row r="658" customFormat="false" ht="23.25" hidden="false" customHeight="true" outlineLevel="0" collapsed="false">
      <c r="A658" s="13" t="n">
        <v>657</v>
      </c>
      <c r="B658" s="11" t="s">
        <v>1454</v>
      </c>
      <c r="C658" s="11" t="s">
        <v>297</v>
      </c>
      <c r="D658" s="12" t="s">
        <v>298</v>
      </c>
      <c r="E658" s="13" t="n">
        <v>3</v>
      </c>
      <c r="F658" s="11" t="s">
        <v>160</v>
      </c>
      <c r="G658" s="11" t="s">
        <v>161</v>
      </c>
      <c r="H658" s="13" t="s">
        <v>162</v>
      </c>
      <c r="I658" s="12" t="s">
        <v>1455</v>
      </c>
      <c r="J658" s="13" t="s">
        <v>146</v>
      </c>
      <c r="K658" s="13" t="s">
        <v>175</v>
      </c>
      <c r="L658" s="13" t="n">
        <f aca="false">IF(K658="Cited",1,0)</f>
        <v>1</v>
      </c>
      <c r="M658" s="13" t="n">
        <f aca="false">IF(OR(K658="Cited",K658="Mentioned"),1,0)</f>
        <v>1</v>
      </c>
      <c r="N658" s="11" t="s">
        <v>1461</v>
      </c>
      <c r="O658" s="12" t="s">
        <v>1462</v>
      </c>
      <c r="P658" s="11"/>
      <c r="Q658" s="12" t="s">
        <v>306</v>
      </c>
      <c r="R658" s="13" t="s">
        <v>150</v>
      </c>
    </row>
    <row r="659" customFormat="false" ht="23.25" hidden="false" customHeight="true" outlineLevel="0" collapsed="false">
      <c r="A659" s="13" t="n">
        <v>658</v>
      </c>
      <c r="B659" s="11" t="s">
        <v>1454</v>
      </c>
      <c r="C659" s="11" t="s">
        <v>297</v>
      </c>
      <c r="D659" s="12" t="s">
        <v>298</v>
      </c>
      <c r="E659" s="13" t="n">
        <v>4</v>
      </c>
      <c r="F659" s="11" t="s">
        <v>160</v>
      </c>
      <c r="G659" s="11" t="s">
        <v>173</v>
      </c>
      <c r="H659" s="13" t="s">
        <v>162</v>
      </c>
      <c r="I659" s="12" t="s">
        <v>1463</v>
      </c>
      <c r="J659" s="13" t="s">
        <v>135</v>
      </c>
      <c r="K659" s="13" t="s">
        <v>175</v>
      </c>
      <c r="L659" s="13" t="n">
        <f aca="false">IF(K659="Cited",1,0)</f>
        <v>1</v>
      </c>
      <c r="M659" s="13" t="n">
        <f aca="false">IF(OR(K659="Cited",K659="Mentioned"),1,0)</f>
        <v>1</v>
      </c>
      <c r="N659" s="11" t="s">
        <v>1464</v>
      </c>
      <c r="O659" s="12" t="s">
        <v>1465</v>
      </c>
      <c r="P659" s="11"/>
      <c r="Q659" s="12" t="s">
        <v>139</v>
      </c>
      <c r="R659" s="13" t="s">
        <v>140</v>
      </c>
    </row>
    <row r="660" customFormat="false" ht="23.25" hidden="false" customHeight="true" outlineLevel="0" collapsed="false">
      <c r="A660" s="13" t="n">
        <v>659</v>
      </c>
      <c r="B660" s="11" t="s">
        <v>1454</v>
      </c>
      <c r="C660" s="11" t="s">
        <v>297</v>
      </c>
      <c r="D660" s="12" t="s">
        <v>298</v>
      </c>
      <c r="E660" s="13" t="n">
        <v>4</v>
      </c>
      <c r="F660" s="11" t="s">
        <v>160</v>
      </c>
      <c r="G660" s="11" t="s">
        <v>173</v>
      </c>
      <c r="H660" s="13" t="s">
        <v>162</v>
      </c>
      <c r="I660" s="12" t="s">
        <v>1463</v>
      </c>
      <c r="J660" s="13" t="s">
        <v>141</v>
      </c>
      <c r="K660" s="13" t="s">
        <v>175</v>
      </c>
      <c r="L660" s="13" t="n">
        <f aca="false">IF(K660="Cited",1,0)</f>
        <v>1</v>
      </c>
      <c r="M660" s="13" t="n">
        <f aca="false">IF(OR(K660="Cited",K660="Mentioned"),1,0)</f>
        <v>1</v>
      </c>
      <c r="N660" s="11" t="s">
        <v>1466</v>
      </c>
      <c r="O660" s="12" t="s">
        <v>1467</v>
      </c>
      <c r="P660" s="11" t="s">
        <v>1468</v>
      </c>
      <c r="Q660" s="12" t="s">
        <v>145</v>
      </c>
      <c r="R660" s="13" t="s">
        <v>140</v>
      </c>
    </row>
    <row r="661" customFormat="false" ht="23.25" hidden="false" customHeight="true" outlineLevel="0" collapsed="false">
      <c r="A661" s="13" t="n">
        <v>660</v>
      </c>
      <c r="B661" s="11" t="s">
        <v>1454</v>
      </c>
      <c r="C661" s="11" t="s">
        <v>297</v>
      </c>
      <c r="D661" s="12" t="s">
        <v>298</v>
      </c>
      <c r="E661" s="13" t="n">
        <v>4</v>
      </c>
      <c r="F661" s="11" t="s">
        <v>160</v>
      </c>
      <c r="G661" s="11" t="s">
        <v>173</v>
      </c>
      <c r="H661" s="13" t="s">
        <v>162</v>
      </c>
      <c r="I661" s="12" t="s">
        <v>1463</v>
      </c>
      <c r="J661" s="13" t="s">
        <v>146</v>
      </c>
      <c r="K661" s="13" t="s">
        <v>175</v>
      </c>
      <c r="L661" s="13" t="n">
        <f aca="false">IF(K661="Cited",1,0)</f>
        <v>1</v>
      </c>
      <c r="M661" s="13" t="n">
        <f aca="false">IF(OR(K661="Cited",K661="Mentioned"),1,0)</f>
        <v>1</v>
      </c>
      <c r="N661" s="11" t="s">
        <v>1469</v>
      </c>
      <c r="O661" s="12" t="s">
        <v>1470</v>
      </c>
      <c r="P661" s="11"/>
      <c r="Q661" s="12" t="s">
        <v>306</v>
      </c>
      <c r="R661" s="13" t="s">
        <v>150</v>
      </c>
    </row>
    <row r="662" customFormat="false" ht="23.25" hidden="false" customHeight="true" outlineLevel="0" collapsed="false">
      <c r="A662" s="13" t="n">
        <v>661</v>
      </c>
      <c r="B662" s="11" t="s">
        <v>1454</v>
      </c>
      <c r="C662" s="11" t="s">
        <v>297</v>
      </c>
      <c r="D662" s="12" t="s">
        <v>298</v>
      </c>
      <c r="E662" s="13" t="n">
        <v>5</v>
      </c>
      <c r="F662" s="11" t="s">
        <v>184</v>
      </c>
      <c r="G662" s="11" t="s">
        <v>173</v>
      </c>
      <c r="H662" s="13" t="s">
        <v>162</v>
      </c>
      <c r="I662" s="12" t="s">
        <v>1471</v>
      </c>
      <c r="J662" s="13" t="s">
        <v>135</v>
      </c>
      <c r="K662" s="13" t="s">
        <v>175</v>
      </c>
      <c r="L662" s="13" t="n">
        <f aca="false">IF(K662="Cited",1,0)</f>
        <v>1</v>
      </c>
      <c r="M662" s="13" t="n">
        <f aca="false">IF(OR(K662="Cited",K662="Mentioned"),1,0)</f>
        <v>1</v>
      </c>
      <c r="N662" s="11" t="s">
        <v>1472</v>
      </c>
      <c r="O662" s="12" t="s">
        <v>1473</v>
      </c>
      <c r="P662" s="11"/>
      <c r="Q662" s="12" t="s">
        <v>139</v>
      </c>
      <c r="R662" s="13" t="s">
        <v>140</v>
      </c>
    </row>
    <row r="663" customFormat="false" ht="23.25" hidden="false" customHeight="true" outlineLevel="0" collapsed="false">
      <c r="A663" s="13" t="n">
        <v>662</v>
      </c>
      <c r="B663" s="11" t="s">
        <v>1454</v>
      </c>
      <c r="C663" s="11" t="s">
        <v>297</v>
      </c>
      <c r="D663" s="12" t="s">
        <v>298</v>
      </c>
      <c r="E663" s="13" t="n">
        <v>5</v>
      </c>
      <c r="F663" s="11" t="s">
        <v>184</v>
      </c>
      <c r="G663" s="11" t="s">
        <v>173</v>
      </c>
      <c r="H663" s="13" t="s">
        <v>162</v>
      </c>
      <c r="I663" s="12" t="s">
        <v>1471</v>
      </c>
      <c r="J663" s="13" t="s">
        <v>141</v>
      </c>
      <c r="K663" s="13" t="s">
        <v>175</v>
      </c>
      <c r="L663" s="13" t="n">
        <f aca="false">IF(K663="Cited",1,0)</f>
        <v>1</v>
      </c>
      <c r="M663" s="13" t="n">
        <f aca="false">IF(OR(K663="Cited",K663="Mentioned"),1,0)</f>
        <v>1</v>
      </c>
      <c r="N663" s="11" t="s">
        <v>1474</v>
      </c>
      <c r="O663" s="12" t="s">
        <v>1475</v>
      </c>
      <c r="P663" s="11" t="s">
        <v>1476</v>
      </c>
      <c r="Q663" s="12" t="s">
        <v>145</v>
      </c>
      <c r="R663" s="13" t="s">
        <v>140</v>
      </c>
    </row>
    <row r="664" customFormat="false" ht="23.25" hidden="false" customHeight="true" outlineLevel="0" collapsed="false">
      <c r="A664" s="13" t="n">
        <v>663</v>
      </c>
      <c r="B664" s="11" t="s">
        <v>1454</v>
      </c>
      <c r="C664" s="11" t="s">
        <v>297</v>
      </c>
      <c r="D664" s="12" t="s">
        <v>298</v>
      </c>
      <c r="E664" s="13" t="n">
        <v>5</v>
      </c>
      <c r="F664" s="11" t="s">
        <v>184</v>
      </c>
      <c r="G664" s="11" t="s">
        <v>173</v>
      </c>
      <c r="H664" s="13" t="s">
        <v>162</v>
      </c>
      <c r="I664" s="12" t="s">
        <v>1471</v>
      </c>
      <c r="J664" s="13" t="s">
        <v>146</v>
      </c>
      <c r="K664" s="13" t="s">
        <v>175</v>
      </c>
      <c r="L664" s="13" t="n">
        <f aca="false">IF(K664="Cited",1,0)</f>
        <v>1</v>
      </c>
      <c r="M664" s="13" t="n">
        <f aca="false">IF(OR(K664="Cited",K664="Mentioned"),1,0)</f>
        <v>1</v>
      </c>
      <c r="N664" s="11" t="s">
        <v>1477</v>
      </c>
      <c r="O664" s="12" t="s">
        <v>1478</v>
      </c>
      <c r="P664" s="11"/>
      <c r="Q664" s="12" t="s">
        <v>306</v>
      </c>
      <c r="R664" s="13" t="s">
        <v>150</v>
      </c>
    </row>
    <row r="665" customFormat="false" ht="23.25" hidden="false" customHeight="true" outlineLevel="0" collapsed="false">
      <c r="A665" s="13" t="n">
        <v>664</v>
      </c>
      <c r="B665" s="11" t="s">
        <v>1454</v>
      </c>
      <c r="C665" s="11" t="s">
        <v>297</v>
      </c>
      <c r="D665" s="12" t="s">
        <v>298</v>
      </c>
      <c r="E665" s="13" t="n">
        <v>6</v>
      </c>
      <c r="F665" s="11" t="s">
        <v>184</v>
      </c>
      <c r="G665" s="11" t="s">
        <v>173</v>
      </c>
      <c r="H665" s="13" t="s">
        <v>162</v>
      </c>
      <c r="I665" s="12" t="s">
        <v>1479</v>
      </c>
      <c r="J665" s="13" t="s">
        <v>135</v>
      </c>
      <c r="K665" s="13" t="s">
        <v>175</v>
      </c>
      <c r="L665" s="13" t="n">
        <f aca="false">IF(K665="Cited",1,0)</f>
        <v>1</v>
      </c>
      <c r="M665" s="13" t="n">
        <f aca="false">IF(OR(K665="Cited",K665="Mentioned"),1,0)</f>
        <v>1</v>
      </c>
      <c r="N665" s="11" t="s">
        <v>1480</v>
      </c>
      <c r="O665" s="12" t="s">
        <v>1481</v>
      </c>
      <c r="P665" s="11"/>
      <c r="Q665" s="12" t="s">
        <v>139</v>
      </c>
      <c r="R665" s="13" t="s">
        <v>140</v>
      </c>
    </row>
    <row r="666" customFormat="false" ht="23.25" hidden="false" customHeight="true" outlineLevel="0" collapsed="false">
      <c r="A666" s="13" t="n">
        <v>665</v>
      </c>
      <c r="B666" s="11" t="s">
        <v>1454</v>
      </c>
      <c r="C666" s="11" t="s">
        <v>297</v>
      </c>
      <c r="D666" s="12" t="s">
        <v>298</v>
      </c>
      <c r="E666" s="13" t="n">
        <v>6</v>
      </c>
      <c r="F666" s="11" t="s">
        <v>184</v>
      </c>
      <c r="G666" s="11" t="s">
        <v>173</v>
      </c>
      <c r="H666" s="13" t="s">
        <v>162</v>
      </c>
      <c r="I666" s="12" t="s">
        <v>1479</v>
      </c>
      <c r="J666" s="13" t="s">
        <v>141</v>
      </c>
      <c r="K666" s="13" t="s">
        <v>175</v>
      </c>
      <c r="L666" s="13" t="n">
        <f aca="false">IF(K666="Cited",1,0)</f>
        <v>1</v>
      </c>
      <c r="M666" s="13" t="n">
        <f aca="false">IF(OR(K666="Cited",K666="Mentioned"),1,0)</f>
        <v>1</v>
      </c>
      <c r="N666" s="11" t="s">
        <v>1482</v>
      </c>
      <c r="O666" s="12" t="s">
        <v>1483</v>
      </c>
      <c r="P666" s="11" t="s">
        <v>1484</v>
      </c>
      <c r="Q666" s="12" t="s">
        <v>145</v>
      </c>
      <c r="R666" s="13" t="s">
        <v>140</v>
      </c>
    </row>
    <row r="667" customFormat="false" ht="23.25" hidden="false" customHeight="true" outlineLevel="0" collapsed="false">
      <c r="A667" s="13" t="n">
        <v>666</v>
      </c>
      <c r="B667" s="11" t="s">
        <v>1454</v>
      </c>
      <c r="C667" s="11" t="s">
        <v>297</v>
      </c>
      <c r="D667" s="12" t="s">
        <v>298</v>
      </c>
      <c r="E667" s="13" t="n">
        <v>6</v>
      </c>
      <c r="F667" s="11" t="s">
        <v>184</v>
      </c>
      <c r="G667" s="11" t="s">
        <v>173</v>
      </c>
      <c r="H667" s="13" t="s">
        <v>162</v>
      </c>
      <c r="I667" s="12" t="s">
        <v>1479</v>
      </c>
      <c r="J667" s="13" t="s">
        <v>146</v>
      </c>
      <c r="K667" s="13" t="s">
        <v>175</v>
      </c>
      <c r="L667" s="13" t="n">
        <f aca="false">IF(K667="Cited",1,0)</f>
        <v>1</v>
      </c>
      <c r="M667" s="13" t="n">
        <f aca="false">IF(OR(K667="Cited",K667="Mentioned"),1,0)</f>
        <v>1</v>
      </c>
      <c r="N667" s="11" t="s">
        <v>1485</v>
      </c>
      <c r="O667" s="12" t="s">
        <v>1486</v>
      </c>
      <c r="P667" s="11"/>
      <c r="Q667" s="12" t="s">
        <v>306</v>
      </c>
      <c r="R667" s="13" t="s">
        <v>150</v>
      </c>
    </row>
    <row r="668" customFormat="false" ht="23.25" hidden="false" customHeight="true" outlineLevel="0" collapsed="false">
      <c r="A668" s="13" t="n">
        <v>667</v>
      </c>
      <c r="B668" s="11" t="s">
        <v>1454</v>
      </c>
      <c r="C668" s="11" t="s">
        <v>297</v>
      </c>
      <c r="D668" s="12" t="s">
        <v>298</v>
      </c>
      <c r="E668" s="13" t="n">
        <v>7</v>
      </c>
      <c r="F668" s="11" t="s">
        <v>203</v>
      </c>
      <c r="G668" s="11" t="s">
        <v>173</v>
      </c>
      <c r="H668" s="13" t="s">
        <v>162</v>
      </c>
      <c r="I668" s="12" t="s">
        <v>1487</v>
      </c>
      <c r="J668" s="13" t="s">
        <v>135</v>
      </c>
      <c r="K668" s="13" t="s">
        <v>175</v>
      </c>
      <c r="L668" s="13" t="n">
        <f aca="false">IF(K668="Cited",1,0)</f>
        <v>1</v>
      </c>
      <c r="M668" s="13" t="n">
        <f aca="false">IF(OR(K668="Cited",K668="Mentioned"),1,0)</f>
        <v>1</v>
      </c>
      <c r="N668" s="11" t="s">
        <v>1488</v>
      </c>
      <c r="O668" s="12" t="s">
        <v>1489</v>
      </c>
      <c r="P668" s="11"/>
      <c r="Q668" s="12" t="s">
        <v>139</v>
      </c>
      <c r="R668" s="13" t="s">
        <v>140</v>
      </c>
    </row>
    <row r="669" customFormat="false" ht="23.25" hidden="false" customHeight="true" outlineLevel="0" collapsed="false">
      <c r="A669" s="13" t="n">
        <v>668</v>
      </c>
      <c r="B669" s="11" t="s">
        <v>1454</v>
      </c>
      <c r="C669" s="11" t="s">
        <v>297</v>
      </c>
      <c r="D669" s="12" t="s">
        <v>298</v>
      </c>
      <c r="E669" s="13" t="n">
        <v>7</v>
      </c>
      <c r="F669" s="11" t="s">
        <v>203</v>
      </c>
      <c r="G669" s="11" t="s">
        <v>173</v>
      </c>
      <c r="H669" s="13" t="s">
        <v>162</v>
      </c>
      <c r="I669" s="12" t="s">
        <v>1487</v>
      </c>
      <c r="J669" s="13" t="s">
        <v>141</v>
      </c>
      <c r="K669" s="13" t="s">
        <v>175</v>
      </c>
      <c r="L669" s="13" t="n">
        <f aca="false">IF(K669="Cited",1,0)</f>
        <v>1</v>
      </c>
      <c r="M669" s="13" t="n">
        <f aca="false">IF(OR(K669="Cited",K669="Mentioned"),1,0)</f>
        <v>1</v>
      </c>
      <c r="N669" s="11" t="s">
        <v>1490</v>
      </c>
      <c r="O669" s="12" t="s">
        <v>1491</v>
      </c>
      <c r="P669" s="11" t="s">
        <v>1492</v>
      </c>
      <c r="Q669" s="12" t="s">
        <v>145</v>
      </c>
      <c r="R669" s="13" t="s">
        <v>140</v>
      </c>
    </row>
    <row r="670" customFormat="false" ht="23.25" hidden="false" customHeight="true" outlineLevel="0" collapsed="false">
      <c r="A670" s="13" t="n">
        <v>669</v>
      </c>
      <c r="B670" s="11" t="s">
        <v>1454</v>
      </c>
      <c r="C670" s="11" t="s">
        <v>297</v>
      </c>
      <c r="D670" s="12" t="s">
        <v>298</v>
      </c>
      <c r="E670" s="13" t="n">
        <v>7</v>
      </c>
      <c r="F670" s="11" t="s">
        <v>203</v>
      </c>
      <c r="G670" s="11" t="s">
        <v>173</v>
      </c>
      <c r="H670" s="13" t="s">
        <v>162</v>
      </c>
      <c r="I670" s="12" t="s">
        <v>1487</v>
      </c>
      <c r="J670" s="13" t="s">
        <v>146</v>
      </c>
      <c r="K670" s="13" t="s">
        <v>175</v>
      </c>
      <c r="L670" s="13" t="n">
        <f aca="false">IF(K670="Cited",1,0)</f>
        <v>1</v>
      </c>
      <c r="M670" s="13" t="n">
        <f aca="false">IF(OR(K670="Cited",K670="Mentioned"),1,0)</f>
        <v>1</v>
      </c>
      <c r="N670" s="11" t="s">
        <v>1493</v>
      </c>
      <c r="O670" s="12" t="s">
        <v>1494</v>
      </c>
      <c r="P670" s="11"/>
      <c r="Q670" s="12" t="s">
        <v>306</v>
      </c>
      <c r="R670" s="13" t="s">
        <v>150</v>
      </c>
    </row>
    <row r="671" customFormat="false" ht="23.25" hidden="false" customHeight="true" outlineLevel="0" collapsed="false">
      <c r="A671" s="13" t="n">
        <v>670</v>
      </c>
      <c r="B671" s="11" t="s">
        <v>1454</v>
      </c>
      <c r="C671" s="11" t="s">
        <v>297</v>
      </c>
      <c r="D671" s="12" t="s">
        <v>298</v>
      </c>
      <c r="E671" s="13" t="n">
        <v>8</v>
      </c>
      <c r="F671" s="11" t="s">
        <v>203</v>
      </c>
      <c r="G671" s="11" t="s">
        <v>132</v>
      </c>
      <c r="H671" s="13" t="s">
        <v>133</v>
      </c>
      <c r="I671" s="12" t="s">
        <v>354</v>
      </c>
      <c r="J671" s="13" t="s">
        <v>135</v>
      </c>
      <c r="K671" s="13" t="s">
        <v>136</v>
      </c>
      <c r="L671" s="13" t="n">
        <f aca="false">IF(K671="Cited",1,0)</f>
        <v>0</v>
      </c>
      <c r="M671" s="13" t="n">
        <f aca="false">IF(OR(K671="Cited",K671="Mentioned"),1,0)</f>
        <v>0</v>
      </c>
      <c r="N671" s="11" t="s">
        <v>355</v>
      </c>
      <c r="O671" s="12" t="s">
        <v>356</v>
      </c>
      <c r="P671" s="11"/>
      <c r="Q671" s="12" t="s">
        <v>139</v>
      </c>
      <c r="R671" s="13" t="s">
        <v>140</v>
      </c>
    </row>
    <row r="672" customFormat="false" ht="23.25" hidden="false" customHeight="true" outlineLevel="0" collapsed="false">
      <c r="A672" s="13" t="n">
        <v>671</v>
      </c>
      <c r="B672" s="11" t="s">
        <v>1454</v>
      </c>
      <c r="C672" s="11" t="s">
        <v>297</v>
      </c>
      <c r="D672" s="12" t="s">
        <v>298</v>
      </c>
      <c r="E672" s="13" t="n">
        <v>8</v>
      </c>
      <c r="F672" s="11" t="s">
        <v>203</v>
      </c>
      <c r="G672" s="11" t="s">
        <v>132</v>
      </c>
      <c r="H672" s="13" t="s">
        <v>133</v>
      </c>
      <c r="I672" s="12" t="s">
        <v>354</v>
      </c>
      <c r="J672" s="13" t="s">
        <v>141</v>
      </c>
      <c r="K672" s="13" t="s">
        <v>136</v>
      </c>
      <c r="L672" s="13" t="n">
        <f aca="false">IF(K672="Cited",1,0)</f>
        <v>0</v>
      </c>
      <c r="M672" s="13" t="n">
        <f aca="false">IF(OR(K672="Cited",K672="Mentioned"),1,0)</f>
        <v>0</v>
      </c>
      <c r="N672" s="11" t="s">
        <v>357</v>
      </c>
      <c r="O672" s="12" t="s">
        <v>358</v>
      </c>
      <c r="P672" s="11" t="s">
        <v>359</v>
      </c>
      <c r="Q672" s="12" t="s">
        <v>145</v>
      </c>
      <c r="R672" s="13" t="s">
        <v>140</v>
      </c>
    </row>
    <row r="673" customFormat="false" ht="23.25" hidden="false" customHeight="true" outlineLevel="0" collapsed="false">
      <c r="A673" s="13" t="n">
        <v>672</v>
      </c>
      <c r="B673" s="11" t="s">
        <v>1454</v>
      </c>
      <c r="C673" s="11" t="s">
        <v>297</v>
      </c>
      <c r="D673" s="12" t="s">
        <v>298</v>
      </c>
      <c r="E673" s="13" t="n">
        <v>8</v>
      </c>
      <c r="F673" s="11" t="s">
        <v>203</v>
      </c>
      <c r="G673" s="11" t="s">
        <v>132</v>
      </c>
      <c r="H673" s="13" t="s">
        <v>133</v>
      </c>
      <c r="I673" s="12" t="s">
        <v>354</v>
      </c>
      <c r="J673" s="13" t="s">
        <v>146</v>
      </c>
      <c r="K673" s="13" t="s">
        <v>136</v>
      </c>
      <c r="L673" s="13" t="n">
        <f aca="false">IF(K673="Cited",1,0)</f>
        <v>0</v>
      </c>
      <c r="M673" s="13" t="n">
        <f aca="false">IF(OR(K673="Cited",K673="Mentioned"),1,0)</f>
        <v>0</v>
      </c>
      <c r="N673" s="11" t="s">
        <v>360</v>
      </c>
      <c r="O673" s="12" t="s">
        <v>361</v>
      </c>
      <c r="P673" s="11"/>
      <c r="Q673" s="12" t="s">
        <v>306</v>
      </c>
      <c r="R673" s="13" t="s">
        <v>150</v>
      </c>
    </row>
    <row r="674" customFormat="false" ht="23.25" hidden="false" customHeight="true" outlineLevel="0" collapsed="false">
      <c r="A674" s="13" t="n">
        <v>673</v>
      </c>
      <c r="B674" s="11" t="s">
        <v>1495</v>
      </c>
      <c r="C674" s="11" t="s">
        <v>297</v>
      </c>
      <c r="D674" s="12" t="s">
        <v>298</v>
      </c>
      <c r="E674" s="13" t="n">
        <v>1</v>
      </c>
      <c r="F674" s="11" t="s">
        <v>131</v>
      </c>
      <c r="G674" s="11" t="s">
        <v>132</v>
      </c>
      <c r="H674" s="13" t="s">
        <v>133</v>
      </c>
      <c r="I674" s="12" t="s">
        <v>299</v>
      </c>
      <c r="J674" s="13" t="s">
        <v>135</v>
      </c>
      <c r="K674" s="13" t="s">
        <v>136</v>
      </c>
      <c r="L674" s="13" t="n">
        <f aca="false">IF(K674="Cited",1,0)</f>
        <v>0</v>
      </c>
      <c r="M674" s="13" t="n">
        <f aca="false">IF(OR(K674="Cited",K674="Mentioned"),1,0)</f>
        <v>0</v>
      </c>
      <c r="N674" s="11" t="s">
        <v>300</v>
      </c>
      <c r="O674" s="12" t="s">
        <v>301</v>
      </c>
      <c r="P674" s="11"/>
      <c r="Q674" s="12" t="s">
        <v>139</v>
      </c>
      <c r="R674" s="13" t="s">
        <v>140</v>
      </c>
    </row>
    <row r="675" customFormat="false" ht="23.25" hidden="false" customHeight="true" outlineLevel="0" collapsed="false">
      <c r="A675" s="13" t="n">
        <v>674</v>
      </c>
      <c r="B675" s="11" t="s">
        <v>1495</v>
      </c>
      <c r="C675" s="11" t="s">
        <v>297</v>
      </c>
      <c r="D675" s="12" t="s">
        <v>298</v>
      </c>
      <c r="E675" s="13" t="n">
        <v>1</v>
      </c>
      <c r="F675" s="11" t="s">
        <v>131</v>
      </c>
      <c r="G675" s="11" t="s">
        <v>132</v>
      </c>
      <c r="H675" s="13" t="s">
        <v>133</v>
      </c>
      <c r="I675" s="12" t="s">
        <v>299</v>
      </c>
      <c r="J675" s="13" t="s">
        <v>141</v>
      </c>
      <c r="K675" s="13" t="s">
        <v>136</v>
      </c>
      <c r="L675" s="13" t="n">
        <f aca="false">IF(K675="Cited",1,0)</f>
        <v>0</v>
      </c>
      <c r="M675" s="13" t="n">
        <f aca="false">IF(OR(K675="Cited",K675="Mentioned"),1,0)</f>
        <v>0</v>
      </c>
      <c r="N675" s="11" t="s">
        <v>302</v>
      </c>
      <c r="O675" s="12"/>
      <c r="P675" s="11" t="s">
        <v>303</v>
      </c>
      <c r="Q675" s="12" t="s">
        <v>145</v>
      </c>
      <c r="R675" s="13" t="s">
        <v>140</v>
      </c>
    </row>
    <row r="676" customFormat="false" ht="23.25" hidden="false" customHeight="true" outlineLevel="0" collapsed="false">
      <c r="A676" s="13" t="n">
        <v>675</v>
      </c>
      <c r="B676" s="11" t="s">
        <v>1495</v>
      </c>
      <c r="C676" s="11" t="s">
        <v>297</v>
      </c>
      <c r="D676" s="12" t="s">
        <v>298</v>
      </c>
      <c r="E676" s="13" t="n">
        <v>1</v>
      </c>
      <c r="F676" s="11" t="s">
        <v>131</v>
      </c>
      <c r="G676" s="11" t="s">
        <v>132</v>
      </c>
      <c r="H676" s="13" t="s">
        <v>133</v>
      </c>
      <c r="I676" s="12" t="s">
        <v>299</v>
      </c>
      <c r="J676" s="13" t="s">
        <v>146</v>
      </c>
      <c r="K676" s="13" t="s">
        <v>136</v>
      </c>
      <c r="L676" s="13" t="n">
        <f aca="false">IF(K676="Cited",1,0)</f>
        <v>0</v>
      </c>
      <c r="M676" s="13" t="n">
        <f aca="false">IF(OR(K676="Cited",K676="Mentioned"),1,0)</f>
        <v>0</v>
      </c>
      <c r="N676" s="11" t="s">
        <v>304</v>
      </c>
      <c r="O676" s="12" t="s">
        <v>305</v>
      </c>
      <c r="P676" s="11"/>
      <c r="Q676" s="12" t="s">
        <v>306</v>
      </c>
      <c r="R676" s="13" t="s">
        <v>150</v>
      </c>
    </row>
    <row r="677" customFormat="false" ht="23.25" hidden="false" customHeight="true" outlineLevel="0" collapsed="false">
      <c r="A677" s="13" t="n">
        <v>676</v>
      </c>
      <c r="B677" s="11" t="s">
        <v>1495</v>
      </c>
      <c r="C677" s="11" t="s">
        <v>297</v>
      </c>
      <c r="D677" s="12" t="s">
        <v>298</v>
      </c>
      <c r="E677" s="13" t="n">
        <v>2</v>
      </c>
      <c r="F677" s="11" t="s">
        <v>131</v>
      </c>
      <c r="G677" s="11" t="s">
        <v>132</v>
      </c>
      <c r="H677" s="13" t="s">
        <v>133</v>
      </c>
      <c r="I677" s="12" t="s">
        <v>307</v>
      </c>
      <c r="J677" s="13" t="s">
        <v>135</v>
      </c>
      <c r="K677" s="13" t="s">
        <v>136</v>
      </c>
      <c r="L677" s="13" t="n">
        <f aca="false">IF(K677="Cited",1,0)</f>
        <v>0</v>
      </c>
      <c r="M677" s="13" t="n">
        <f aca="false">IF(OR(K677="Cited",K677="Mentioned"),1,0)</f>
        <v>0</v>
      </c>
      <c r="N677" s="11" t="s">
        <v>308</v>
      </c>
      <c r="O677" s="12" t="s">
        <v>309</v>
      </c>
      <c r="P677" s="11"/>
      <c r="Q677" s="12" t="s">
        <v>139</v>
      </c>
      <c r="R677" s="13" t="s">
        <v>140</v>
      </c>
    </row>
    <row r="678" customFormat="false" ht="23.25" hidden="false" customHeight="true" outlineLevel="0" collapsed="false">
      <c r="A678" s="13" t="n">
        <v>677</v>
      </c>
      <c r="B678" s="11" t="s">
        <v>1495</v>
      </c>
      <c r="C678" s="11" t="s">
        <v>297</v>
      </c>
      <c r="D678" s="12" t="s">
        <v>298</v>
      </c>
      <c r="E678" s="13" t="n">
        <v>2</v>
      </c>
      <c r="F678" s="11" t="s">
        <v>131</v>
      </c>
      <c r="G678" s="11" t="s">
        <v>132</v>
      </c>
      <c r="H678" s="13" t="s">
        <v>133</v>
      </c>
      <c r="I678" s="12" t="s">
        <v>307</v>
      </c>
      <c r="J678" s="13" t="s">
        <v>141</v>
      </c>
      <c r="K678" s="13" t="s">
        <v>136</v>
      </c>
      <c r="L678" s="13" t="n">
        <f aca="false">IF(K678="Cited",1,0)</f>
        <v>0</v>
      </c>
      <c r="M678" s="13" t="n">
        <f aca="false">IF(OR(K678="Cited",K678="Mentioned"),1,0)</f>
        <v>0</v>
      </c>
      <c r="N678" s="11" t="s">
        <v>310</v>
      </c>
      <c r="O678" s="12"/>
      <c r="P678" s="11" t="s">
        <v>311</v>
      </c>
      <c r="Q678" s="12" t="s">
        <v>145</v>
      </c>
      <c r="R678" s="13" t="s">
        <v>140</v>
      </c>
    </row>
    <row r="679" customFormat="false" ht="23.25" hidden="false" customHeight="true" outlineLevel="0" collapsed="false">
      <c r="A679" s="13" t="n">
        <v>678</v>
      </c>
      <c r="B679" s="11" t="s">
        <v>1495</v>
      </c>
      <c r="C679" s="11" t="s">
        <v>297</v>
      </c>
      <c r="D679" s="12" t="s">
        <v>298</v>
      </c>
      <c r="E679" s="13" t="n">
        <v>2</v>
      </c>
      <c r="F679" s="11" t="s">
        <v>131</v>
      </c>
      <c r="G679" s="11" t="s">
        <v>132</v>
      </c>
      <c r="H679" s="13" t="s">
        <v>133</v>
      </c>
      <c r="I679" s="12" t="s">
        <v>307</v>
      </c>
      <c r="J679" s="13" t="s">
        <v>146</v>
      </c>
      <c r="K679" s="13" t="s">
        <v>136</v>
      </c>
      <c r="L679" s="13" t="n">
        <f aca="false">IF(K679="Cited",1,0)</f>
        <v>0</v>
      </c>
      <c r="M679" s="13" t="n">
        <f aca="false">IF(OR(K679="Cited",K679="Mentioned"),1,0)</f>
        <v>0</v>
      </c>
      <c r="N679" s="11" t="s">
        <v>312</v>
      </c>
      <c r="O679" s="12" t="s">
        <v>313</v>
      </c>
      <c r="P679" s="11"/>
      <c r="Q679" s="12" t="s">
        <v>306</v>
      </c>
      <c r="R679" s="13" t="s">
        <v>150</v>
      </c>
    </row>
    <row r="680" customFormat="false" ht="23.25" hidden="false" customHeight="true" outlineLevel="0" collapsed="false">
      <c r="A680" s="13" t="n">
        <v>679</v>
      </c>
      <c r="B680" s="11" t="s">
        <v>1495</v>
      </c>
      <c r="C680" s="11" t="s">
        <v>297</v>
      </c>
      <c r="D680" s="12" t="s">
        <v>298</v>
      </c>
      <c r="E680" s="13" t="n">
        <v>3</v>
      </c>
      <c r="F680" s="11" t="s">
        <v>160</v>
      </c>
      <c r="G680" s="11" t="s">
        <v>161</v>
      </c>
      <c r="H680" s="13" t="s">
        <v>162</v>
      </c>
      <c r="I680" s="12" t="s">
        <v>1496</v>
      </c>
      <c r="J680" s="13" t="s">
        <v>135</v>
      </c>
      <c r="K680" s="13" t="s">
        <v>175</v>
      </c>
      <c r="L680" s="13" t="n">
        <f aca="false">IF(K680="Cited",1,0)</f>
        <v>1</v>
      </c>
      <c r="M680" s="13" t="n">
        <f aca="false">IF(OR(K680="Cited",K680="Mentioned"),1,0)</f>
        <v>1</v>
      </c>
      <c r="N680" s="11" t="s">
        <v>1497</v>
      </c>
      <c r="O680" s="12" t="s">
        <v>1498</v>
      </c>
      <c r="P680" s="11"/>
      <c r="Q680" s="12" t="s">
        <v>139</v>
      </c>
      <c r="R680" s="13" t="s">
        <v>140</v>
      </c>
    </row>
    <row r="681" customFormat="false" ht="23.25" hidden="false" customHeight="true" outlineLevel="0" collapsed="false">
      <c r="A681" s="13" t="n">
        <v>680</v>
      </c>
      <c r="B681" s="11" t="s">
        <v>1495</v>
      </c>
      <c r="C681" s="11" t="s">
        <v>297</v>
      </c>
      <c r="D681" s="12" t="s">
        <v>298</v>
      </c>
      <c r="E681" s="13" t="n">
        <v>3</v>
      </c>
      <c r="F681" s="11" t="s">
        <v>160</v>
      </c>
      <c r="G681" s="11" t="s">
        <v>161</v>
      </c>
      <c r="H681" s="13" t="s">
        <v>162</v>
      </c>
      <c r="I681" s="12" t="s">
        <v>1496</v>
      </c>
      <c r="J681" s="13" t="s">
        <v>141</v>
      </c>
      <c r="K681" s="13" t="s">
        <v>164</v>
      </c>
      <c r="L681" s="13" t="n">
        <f aca="false">IF(K681="Cited",1,0)</f>
        <v>0</v>
      </c>
      <c r="M681" s="13" t="n">
        <f aca="false">IF(OR(K681="Cited",K681="Mentioned"),1,0)</f>
        <v>1</v>
      </c>
      <c r="N681" s="11" t="s">
        <v>1499</v>
      </c>
      <c r="O681" s="12" t="s">
        <v>1500</v>
      </c>
      <c r="P681" s="11" t="s">
        <v>1501</v>
      </c>
      <c r="Q681" s="12" t="s">
        <v>145</v>
      </c>
      <c r="R681" s="13" t="s">
        <v>140</v>
      </c>
    </row>
    <row r="682" customFormat="false" ht="23.25" hidden="false" customHeight="true" outlineLevel="0" collapsed="false">
      <c r="A682" s="13" t="n">
        <v>681</v>
      </c>
      <c r="B682" s="11" t="s">
        <v>1495</v>
      </c>
      <c r="C682" s="11" t="s">
        <v>297</v>
      </c>
      <c r="D682" s="12" t="s">
        <v>298</v>
      </c>
      <c r="E682" s="13" t="n">
        <v>3</v>
      </c>
      <c r="F682" s="11" t="s">
        <v>160</v>
      </c>
      <c r="G682" s="11" t="s">
        <v>161</v>
      </c>
      <c r="H682" s="13" t="s">
        <v>162</v>
      </c>
      <c r="I682" s="12" t="s">
        <v>1496</v>
      </c>
      <c r="J682" s="13" t="s">
        <v>146</v>
      </c>
      <c r="K682" s="13" t="s">
        <v>175</v>
      </c>
      <c r="L682" s="13" t="n">
        <f aca="false">IF(K682="Cited",1,0)</f>
        <v>1</v>
      </c>
      <c r="M682" s="13" t="n">
        <f aca="false">IF(OR(K682="Cited",K682="Mentioned"),1,0)</f>
        <v>1</v>
      </c>
      <c r="N682" s="11" t="s">
        <v>1502</v>
      </c>
      <c r="O682" s="12" t="s">
        <v>1503</v>
      </c>
      <c r="P682" s="11"/>
      <c r="Q682" s="12" t="s">
        <v>306</v>
      </c>
      <c r="R682" s="13" t="s">
        <v>150</v>
      </c>
    </row>
    <row r="683" customFormat="false" ht="23.25" hidden="false" customHeight="true" outlineLevel="0" collapsed="false">
      <c r="A683" s="13" t="n">
        <v>682</v>
      </c>
      <c r="B683" s="11" t="s">
        <v>1495</v>
      </c>
      <c r="C683" s="11" t="s">
        <v>297</v>
      </c>
      <c r="D683" s="12" t="s">
        <v>298</v>
      </c>
      <c r="E683" s="13" t="n">
        <v>4</v>
      </c>
      <c r="F683" s="11" t="s">
        <v>160</v>
      </c>
      <c r="G683" s="11" t="s">
        <v>173</v>
      </c>
      <c r="H683" s="13" t="s">
        <v>162</v>
      </c>
      <c r="I683" s="12" t="s">
        <v>1504</v>
      </c>
      <c r="J683" s="13" t="s">
        <v>135</v>
      </c>
      <c r="K683" s="13" t="s">
        <v>175</v>
      </c>
      <c r="L683" s="13" t="n">
        <f aca="false">IF(K683="Cited",1,0)</f>
        <v>1</v>
      </c>
      <c r="M683" s="13" t="n">
        <f aca="false">IF(OR(K683="Cited",K683="Mentioned"),1,0)</f>
        <v>1</v>
      </c>
      <c r="N683" s="11" t="s">
        <v>1505</v>
      </c>
      <c r="O683" s="12" t="s">
        <v>1506</v>
      </c>
      <c r="P683" s="11"/>
      <c r="Q683" s="12" t="s">
        <v>139</v>
      </c>
      <c r="R683" s="13" t="s">
        <v>140</v>
      </c>
    </row>
    <row r="684" customFormat="false" ht="23.25" hidden="false" customHeight="true" outlineLevel="0" collapsed="false">
      <c r="A684" s="13" t="n">
        <v>683</v>
      </c>
      <c r="B684" s="11" t="s">
        <v>1495</v>
      </c>
      <c r="C684" s="11" t="s">
        <v>297</v>
      </c>
      <c r="D684" s="12" t="s">
        <v>298</v>
      </c>
      <c r="E684" s="13" t="n">
        <v>4</v>
      </c>
      <c r="F684" s="11" t="s">
        <v>160</v>
      </c>
      <c r="G684" s="11" t="s">
        <v>173</v>
      </c>
      <c r="H684" s="13" t="s">
        <v>162</v>
      </c>
      <c r="I684" s="12" t="s">
        <v>1504</v>
      </c>
      <c r="J684" s="13" t="s">
        <v>141</v>
      </c>
      <c r="K684" s="13" t="s">
        <v>175</v>
      </c>
      <c r="L684" s="13" t="n">
        <f aca="false">IF(K684="Cited",1,0)</f>
        <v>1</v>
      </c>
      <c r="M684" s="13" t="n">
        <f aca="false">IF(OR(K684="Cited",K684="Mentioned"),1,0)</f>
        <v>1</v>
      </c>
      <c r="N684" s="11" t="s">
        <v>1507</v>
      </c>
      <c r="O684" s="12" t="s">
        <v>1508</v>
      </c>
      <c r="P684" s="11" t="s">
        <v>1509</v>
      </c>
      <c r="Q684" s="12" t="s">
        <v>145</v>
      </c>
      <c r="R684" s="13" t="s">
        <v>140</v>
      </c>
    </row>
    <row r="685" customFormat="false" ht="23.25" hidden="false" customHeight="true" outlineLevel="0" collapsed="false">
      <c r="A685" s="13" t="n">
        <v>684</v>
      </c>
      <c r="B685" s="11" t="s">
        <v>1495</v>
      </c>
      <c r="C685" s="11" t="s">
        <v>297</v>
      </c>
      <c r="D685" s="12" t="s">
        <v>298</v>
      </c>
      <c r="E685" s="13" t="n">
        <v>4</v>
      </c>
      <c r="F685" s="11" t="s">
        <v>160</v>
      </c>
      <c r="G685" s="11" t="s">
        <v>173</v>
      </c>
      <c r="H685" s="13" t="s">
        <v>162</v>
      </c>
      <c r="I685" s="12" t="s">
        <v>1504</v>
      </c>
      <c r="J685" s="13" t="s">
        <v>146</v>
      </c>
      <c r="K685" s="13" t="s">
        <v>175</v>
      </c>
      <c r="L685" s="13" t="n">
        <f aca="false">IF(K685="Cited",1,0)</f>
        <v>1</v>
      </c>
      <c r="M685" s="13" t="n">
        <f aca="false">IF(OR(K685="Cited",K685="Mentioned"),1,0)</f>
        <v>1</v>
      </c>
      <c r="N685" s="11" t="s">
        <v>1510</v>
      </c>
      <c r="O685" s="12" t="s">
        <v>1511</v>
      </c>
      <c r="P685" s="11"/>
      <c r="Q685" s="12" t="s">
        <v>306</v>
      </c>
      <c r="R685" s="13" t="s">
        <v>150</v>
      </c>
    </row>
    <row r="686" customFormat="false" ht="23.25" hidden="false" customHeight="true" outlineLevel="0" collapsed="false">
      <c r="A686" s="13" t="n">
        <v>685</v>
      </c>
      <c r="B686" s="11" t="s">
        <v>1495</v>
      </c>
      <c r="C686" s="11" t="s">
        <v>297</v>
      </c>
      <c r="D686" s="12" t="s">
        <v>298</v>
      </c>
      <c r="E686" s="13" t="n">
        <v>5</v>
      </c>
      <c r="F686" s="11" t="s">
        <v>184</v>
      </c>
      <c r="G686" s="11" t="s">
        <v>173</v>
      </c>
      <c r="H686" s="13" t="s">
        <v>162</v>
      </c>
      <c r="I686" s="12" t="s">
        <v>1512</v>
      </c>
      <c r="J686" s="13" t="s">
        <v>135</v>
      </c>
      <c r="K686" s="13" t="s">
        <v>175</v>
      </c>
      <c r="L686" s="13" t="n">
        <f aca="false">IF(K686="Cited",1,0)</f>
        <v>1</v>
      </c>
      <c r="M686" s="13" t="n">
        <f aca="false">IF(OR(K686="Cited",K686="Mentioned"),1,0)</f>
        <v>1</v>
      </c>
      <c r="N686" s="11" t="s">
        <v>1513</v>
      </c>
      <c r="O686" s="12" t="s">
        <v>1514</v>
      </c>
      <c r="P686" s="11"/>
      <c r="Q686" s="12" t="s">
        <v>139</v>
      </c>
      <c r="R686" s="13" t="s">
        <v>140</v>
      </c>
    </row>
    <row r="687" customFormat="false" ht="23.25" hidden="false" customHeight="true" outlineLevel="0" collapsed="false">
      <c r="A687" s="13" t="n">
        <v>686</v>
      </c>
      <c r="B687" s="11" t="s">
        <v>1495</v>
      </c>
      <c r="C687" s="11" t="s">
        <v>297</v>
      </c>
      <c r="D687" s="12" t="s">
        <v>298</v>
      </c>
      <c r="E687" s="13" t="n">
        <v>5</v>
      </c>
      <c r="F687" s="11" t="s">
        <v>184</v>
      </c>
      <c r="G687" s="11" t="s">
        <v>173</v>
      </c>
      <c r="H687" s="13" t="s">
        <v>162</v>
      </c>
      <c r="I687" s="12" t="s">
        <v>1512</v>
      </c>
      <c r="J687" s="13" t="s">
        <v>141</v>
      </c>
      <c r="K687" s="13" t="s">
        <v>175</v>
      </c>
      <c r="L687" s="13" t="n">
        <f aca="false">IF(K687="Cited",1,0)</f>
        <v>1</v>
      </c>
      <c r="M687" s="13" t="n">
        <f aca="false">IF(OR(K687="Cited",K687="Mentioned"),1,0)</f>
        <v>1</v>
      </c>
      <c r="N687" s="11" t="s">
        <v>1515</v>
      </c>
      <c r="O687" s="12" t="s">
        <v>1516</v>
      </c>
      <c r="P687" s="11" t="s">
        <v>1517</v>
      </c>
      <c r="Q687" s="12" t="s">
        <v>145</v>
      </c>
      <c r="R687" s="13" t="s">
        <v>140</v>
      </c>
    </row>
    <row r="688" customFormat="false" ht="23.25" hidden="false" customHeight="true" outlineLevel="0" collapsed="false">
      <c r="A688" s="13" t="n">
        <v>687</v>
      </c>
      <c r="B688" s="11" t="s">
        <v>1495</v>
      </c>
      <c r="C688" s="11" t="s">
        <v>297</v>
      </c>
      <c r="D688" s="12" t="s">
        <v>298</v>
      </c>
      <c r="E688" s="13" t="n">
        <v>5</v>
      </c>
      <c r="F688" s="11" t="s">
        <v>184</v>
      </c>
      <c r="G688" s="11" t="s">
        <v>173</v>
      </c>
      <c r="H688" s="13" t="s">
        <v>162</v>
      </c>
      <c r="I688" s="12" t="s">
        <v>1512</v>
      </c>
      <c r="J688" s="13" t="s">
        <v>146</v>
      </c>
      <c r="K688" s="13" t="s">
        <v>175</v>
      </c>
      <c r="L688" s="13" t="n">
        <f aca="false">IF(K688="Cited",1,0)</f>
        <v>1</v>
      </c>
      <c r="M688" s="13" t="n">
        <f aca="false">IF(OR(K688="Cited",K688="Mentioned"),1,0)</f>
        <v>1</v>
      </c>
      <c r="N688" s="11" t="s">
        <v>1518</v>
      </c>
      <c r="O688" s="12" t="s">
        <v>1519</v>
      </c>
      <c r="P688" s="11"/>
      <c r="Q688" s="12" t="s">
        <v>306</v>
      </c>
      <c r="R688" s="13" t="s">
        <v>150</v>
      </c>
    </row>
    <row r="689" customFormat="false" ht="23.25" hidden="false" customHeight="true" outlineLevel="0" collapsed="false">
      <c r="A689" s="13" t="n">
        <v>688</v>
      </c>
      <c r="B689" s="11" t="s">
        <v>1495</v>
      </c>
      <c r="C689" s="11" t="s">
        <v>297</v>
      </c>
      <c r="D689" s="12" t="s">
        <v>298</v>
      </c>
      <c r="E689" s="13" t="n">
        <v>6</v>
      </c>
      <c r="F689" s="11" t="s">
        <v>184</v>
      </c>
      <c r="G689" s="11" t="s">
        <v>173</v>
      </c>
      <c r="H689" s="13" t="s">
        <v>162</v>
      </c>
      <c r="I689" s="12" t="s">
        <v>1520</v>
      </c>
      <c r="J689" s="13" t="s">
        <v>135</v>
      </c>
      <c r="K689" s="13" t="s">
        <v>175</v>
      </c>
      <c r="L689" s="13" t="n">
        <f aca="false">IF(K689="Cited",1,0)</f>
        <v>1</v>
      </c>
      <c r="M689" s="13" t="n">
        <f aca="false">IF(OR(K689="Cited",K689="Mentioned"),1,0)</f>
        <v>1</v>
      </c>
      <c r="N689" s="11" t="s">
        <v>1521</v>
      </c>
      <c r="O689" s="12" t="s">
        <v>1522</v>
      </c>
      <c r="P689" s="11"/>
      <c r="Q689" s="12" t="s">
        <v>139</v>
      </c>
      <c r="R689" s="13" t="s">
        <v>140</v>
      </c>
    </row>
    <row r="690" customFormat="false" ht="23.25" hidden="false" customHeight="true" outlineLevel="0" collapsed="false">
      <c r="A690" s="13" t="n">
        <v>689</v>
      </c>
      <c r="B690" s="11" t="s">
        <v>1495</v>
      </c>
      <c r="C690" s="11" t="s">
        <v>297</v>
      </c>
      <c r="D690" s="12" t="s">
        <v>298</v>
      </c>
      <c r="E690" s="13" t="n">
        <v>6</v>
      </c>
      <c r="F690" s="11" t="s">
        <v>184</v>
      </c>
      <c r="G690" s="11" t="s">
        <v>173</v>
      </c>
      <c r="H690" s="13" t="s">
        <v>162</v>
      </c>
      <c r="I690" s="12" t="s">
        <v>1520</v>
      </c>
      <c r="J690" s="13" t="s">
        <v>141</v>
      </c>
      <c r="K690" s="13" t="s">
        <v>175</v>
      </c>
      <c r="L690" s="13" t="n">
        <f aca="false">IF(K690="Cited",1,0)</f>
        <v>1</v>
      </c>
      <c r="M690" s="13" t="n">
        <f aca="false">IF(OR(K690="Cited",K690="Mentioned"),1,0)</f>
        <v>1</v>
      </c>
      <c r="N690" s="11" t="s">
        <v>1523</v>
      </c>
      <c r="O690" s="12" t="s">
        <v>1524</v>
      </c>
      <c r="P690" s="11" t="s">
        <v>1525</v>
      </c>
      <c r="Q690" s="12" t="s">
        <v>145</v>
      </c>
      <c r="R690" s="13" t="s">
        <v>140</v>
      </c>
    </row>
    <row r="691" customFormat="false" ht="23.25" hidden="false" customHeight="true" outlineLevel="0" collapsed="false">
      <c r="A691" s="13" t="n">
        <v>690</v>
      </c>
      <c r="B691" s="11" t="s">
        <v>1495</v>
      </c>
      <c r="C691" s="11" t="s">
        <v>297</v>
      </c>
      <c r="D691" s="12" t="s">
        <v>298</v>
      </c>
      <c r="E691" s="13" t="n">
        <v>6</v>
      </c>
      <c r="F691" s="11" t="s">
        <v>184</v>
      </c>
      <c r="G691" s="11" t="s">
        <v>173</v>
      </c>
      <c r="H691" s="13" t="s">
        <v>162</v>
      </c>
      <c r="I691" s="12" t="s">
        <v>1520</v>
      </c>
      <c r="J691" s="13" t="s">
        <v>146</v>
      </c>
      <c r="K691" s="13" t="s">
        <v>175</v>
      </c>
      <c r="L691" s="13" t="n">
        <f aca="false">IF(K691="Cited",1,0)</f>
        <v>1</v>
      </c>
      <c r="M691" s="13" t="n">
        <f aca="false">IF(OR(K691="Cited",K691="Mentioned"),1,0)</f>
        <v>1</v>
      </c>
      <c r="N691" s="11" t="s">
        <v>1526</v>
      </c>
      <c r="O691" s="12" t="s">
        <v>1527</v>
      </c>
      <c r="P691" s="11"/>
      <c r="Q691" s="12" t="s">
        <v>306</v>
      </c>
      <c r="R691" s="13" t="s">
        <v>150</v>
      </c>
    </row>
    <row r="692" customFormat="false" ht="23.25" hidden="false" customHeight="true" outlineLevel="0" collapsed="false">
      <c r="A692" s="13" t="n">
        <v>691</v>
      </c>
      <c r="B692" s="11" t="s">
        <v>1495</v>
      </c>
      <c r="C692" s="11" t="s">
        <v>297</v>
      </c>
      <c r="D692" s="12" t="s">
        <v>298</v>
      </c>
      <c r="E692" s="13" t="n">
        <v>7</v>
      </c>
      <c r="F692" s="11" t="s">
        <v>203</v>
      </c>
      <c r="G692" s="11" t="s">
        <v>173</v>
      </c>
      <c r="H692" s="13" t="s">
        <v>162</v>
      </c>
      <c r="I692" s="12" t="s">
        <v>1528</v>
      </c>
      <c r="J692" s="13" t="s">
        <v>135</v>
      </c>
      <c r="K692" s="13" t="s">
        <v>175</v>
      </c>
      <c r="L692" s="13" t="n">
        <f aca="false">IF(K692="Cited",1,0)</f>
        <v>1</v>
      </c>
      <c r="M692" s="13" t="n">
        <f aca="false">IF(OR(K692="Cited",K692="Mentioned"),1,0)</f>
        <v>1</v>
      </c>
      <c r="N692" s="11" t="s">
        <v>1529</v>
      </c>
      <c r="O692" s="12" t="s">
        <v>1530</v>
      </c>
      <c r="P692" s="11"/>
      <c r="Q692" s="12" t="s">
        <v>139</v>
      </c>
      <c r="R692" s="13" t="s">
        <v>140</v>
      </c>
    </row>
    <row r="693" customFormat="false" ht="23.25" hidden="false" customHeight="true" outlineLevel="0" collapsed="false">
      <c r="A693" s="13" t="n">
        <v>692</v>
      </c>
      <c r="B693" s="11" t="s">
        <v>1495</v>
      </c>
      <c r="C693" s="11" t="s">
        <v>297</v>
      </c>
      <c r="D693" s="12" t="s">
        <v>298</v>
      </c>
      <c r="E693" s="13" t="n">
        <v>7</v>
      </c>
      <c r="F693" s="11" t="s">
        <v>203</v>
      </c>
      <c r="G693" s="11" t="s">
        <v>173</v>
      </c>
      <c r="H693" s="13" t="s">
        <v>162</v>
      </c>
      <c r="I693" s="12" t="s">
        <v>1528</v>
      </c>
      <c r="J693" s="13" t="s">
        <v>141</v>
      </c>
      <c r="K693" s="13" t="s">
        <v>175</v>
      </c>
      <c r="L693" s="13" t="n">
        <f aca="false">IF(K693="Cited",1,0)</f>
        <v>1</v>
      </c>
      <c r="M693" s="13" t="n">
        <f aca="false">IF(OR(K693="Cited",K693="Mentioned"),1,0)</f>
        <v>1</v>
      </c>
      <c r="N693" s="11" t="s">
        <v>1531</v>
      </c>
      <c r="O693" s="12" t="s">
        <v>1532</v>
      </c>
      <c r="P693" s="11" t="s">
        <v>1533</v>
      </c>
      <c r="Q693" s="12" t="s">
        <v>145</v>
      </c>
      <c r="R693" s="13" t="s">
        <v>140</v>
      </c>
    </row>
    <row r="694" customFormat="false" ht="23.25" hidden="false" customHeight="true" outlineLevel="0" collapsed="false">
      <c r="A694" s="13" t="n">
        <v>693</v>
      </c>
      <c r="B694" s="11" t="s">
        <v>1495</v>
      </c>
      <c r="C694" s="11" t="s">
        <v>297</v>
      </c>
      <c r="D694" s="12" t="s">
        <v>298</v>
      </c>
      <c r="E694" s="13" t="n">
        <v>7</v>
      </c>
      <c r="F694" s="11" t="s">
        <v>203</v>
      </c>
      <c r="G694" s="11" t="s">
        <v>173</v>
      </c>
      <c r="H694" s="13" t="s">
        <v>162</v>
      </c>
      <c r="I694" s="12" t="s">
        <v>1528</v>
      </c>
      <c r="J694" s="13" t="s">
        <v>146</v>
      </c>
      <c r="K694" s="13" t="s">
        <v>175</v>
      </c>
      <c r="L694" s="13" t="n">
        <f aca="false">IF(K694="Cited",1,0)</f>
        <v>1</v>
      </c>
      <c r="M694" s="13" t="n">
        <f aca="false">IF(OR(K694="Cited",K694="Mentioned"),1,0)</f>
        <v>1</v>
      </c>
      <c r="N694" s="11" t="s">
        <v>1534</v>
      </c>
      <c r="O694" s="12" t="s">
        <v>1535</v>
      </c>
      <c r="P694" s="11"/>
      <c r="Q694" s="12" t="s">
        <v>306</v>
      </c>
      <c r="R694" s="13" t="s">
        <v>150</v>
      </c>
    </row>
    <row r="695" customFormat="false" ht="23.25" hidden="false" customHeight="true" outlineLevel="0" collapsed="false">
      <c r="A695" s="13" t="n">
        <v>694</v>
      </c>
      <c r="B695" s="11" t="s">
        <v>1495</v>
      </c>
      <c r="C695" s="11" t="s">
        <v>297</v>
      </c>
      <c r="D695" s="12" t="s">
        <v>298</v>
      </c>
      <c r="E695" s="13" t="n">
        <v>8</v>
      </c>
      <c r="F695" s="11" t="s">
        <v>203</v>
      </c>
      <c r="G695" s="11" t="s">
        <v>132</v>
      </c>
      <c r="H695" s="13" t="s">
        <v>133</v>
      </c>
      <c r="I695" s="12" t="s">
        <v>354</v>
      </c>
      <c r="J695" s="13" t="s">
        <v>135</v>
      </c>
      <c r="K695" s="13" t="s">
        <v>136</v>
      </c>
      <c r="L695" s="13" t="n">
        <f aca="false">IF(K695="Cited",1,0)</f>
        <v>0</v>
      </c>
      <c r="M695" s="13" t="n">
        <f aca="false">IF(OR(K695="Cited",K695="Mentioned"),1,0)</f>
        <v>0</v>
      </c>
      <c r="N695" s="11" t="s">
        <v>355</v>
      </c>
      <c r="O695" s="12" t="s">
        <v>356</v>
      </c>
      <c r="P695" s="11"/>
      <c r="Q695" s="12" t="s">
        <v>139</v>
      </c>
      <c r="R695" s="13" t="s">
        <v>140</v>
      </c>
    </row>
    <row r="696" customFormat="false" ht="23.25" hidden="false" customHeight="true" outlineLevel="0" collapsed="false">
      <c r="A696" s="13" t="n">
        <v>695</v>
      </c>
      <c r="B696" s="11" t="s">
        <v>1495</v>
      </c>
      <c r="C696" s="11" t="s">
        <v>297</v>
      </c>
      <c r="D696" s="12" t="s">
        <v>298</v>
      </c>
      <c r="E696" s="13" t="n">
        <v>8</v>
      </c>
      <c r="F696" s="11" t="s">
        <v>203</v>
      </c>
      <c r="G696" s="11" t="s">
        <v>132</v>
      </c>
      <c r="H696" s="13" t="s">
        <v>133</v>
      </c>
      <c r="I696" s="12" t="s">
        <v>354</v>
      </c>
      <c r="J696" s="13" t="s">
        <v>141</v>
      </c>
      <c r="K696" s="13" t="s">
        <v>136</v>
      </c>
      <c r="L696" s="13" t="n">
        <f aca="false">IF(K696="Cited",1,0)</f>
        <v>0</v>
      </c>
      <c r="M696" s="13" t="n">
        <f aca="false">IF(OR(K696="Cited",K696="Mentioned"),1,0)</f>
        <v>0</v>
      </c>
      <c r="N696" s="11" t="s">
        <v>357</v>
      </c>
      <c r="O696" s="12" t="s">
        <v>358</v>
      </c>
      <c r="P696" s="11" t="s">
        <v>359</v>
      </c>
      <c r="Q696" s="12" t="s">
        <v>145</v>
      </c>
      <c r="R696" s="13" t="s">
        <v>140</v>
      </c>
    </row>
    <row r="697" customFormat="false" ht="23.25" hidden="false" customHeight="true" outlineLevel="0" collapsed="false">
      <c r="A697" s="13" t="n">
        <v>696</v>
      </c>
      <c r="B697" s="11" t="s">
        <v>1495</v>
      </c>
      <c r="C697" s="11" t="s">
        <v>297</v>
      </c>
      <c r="D697" s="12" t="s">
        <v>298</v>
      </c>
      <c r="E697" s="13" t="n">
        <v>8</v>
      </c>
      <c r="F697" s="11" t="s">
        <v>203</v>
      </c>
      <c r="G697" s="11" t="s">
        <v>132</v>
      </c>
      <c r="H697" s="13" t="s">
        <v>133</v>
      </c>
      <c r="I697" s="12" t="s">
        <v>354</v>
      </c>
      <c r="J697" s="13" t="s">
        <v>146</v>
      </c>
      <c r="K697" s="13" t="s">
        <v>136</v>
      </c>
      <c r="L697" s="13" t="n">
        <f aca="false">IF(K697="Cited",1,0)</f>
        <v>0</v>
      </c>
      <c r="M697" s="13" t="n">
        <f aca="false">IF(OR(K697="Cited",K697="Mentioned"),1,0)</f>
        <v>0</v>
      </c>
      <c r="N697" s="11" t="s">
        <v>360</v>
      </c>
      <c r="O697" s="12" t="s">
        <v>361</v>
      </c>
      <c r="P697" s="11"/>
      <c r="Q697" s="12" t="s">
        <v>306</v>
      </c>
      <c r="R697" s="13" t="s">
        <v>150</v>
      </c>
    </row>
    <row r="698" customFormat="false" ht="23.25" hidden="false" customHeight="true" outlineLevel="0" collapsed="false">
      <c r="A698" s="13" t="n">
        <v>697</v>
      </c>
      <c r="B698" s="11" t="s">
        <v>1536</v>
      </c>
      <c r="C698" s="11" t="s">
        <v>297</v>
      </c>
      <c r="D698" s="12" t="s">
        <v>298</v>
      </c>
      <c r="E698" s="13" t="n">
        <v>1</v>
      </c>
      <c r="F698" s="11" t="s">
        <v>131</v>
      </c>
      <c r="G698" s="11" t="s">
        <v>132</v>
      </c>
      <c r="H698" s="13" t="s">
        <v>133</v>
      </c>
      <c r="I698" s="12" t="s">
        <v>299</v>
      </c>
      <c r="J698" s="13" t="s">
        <v>135</v>
      </c>
      <c r="K698" s="13" t="s">
        <v>136</v>
      </c>
      <c r="L698" s="13" t="n">
        <f aca="false">IF(K698="Cited",1,0)</f>
        <v>0</v>
      </c>
      <c r="M698" s="13" t="n">
        <f aca="false">IF(OR(K698="Cited",K698="Mentioned"),1,0)</f>
        <v>0</v>
      </c>
      <c r="N698" s="11" t="s">
        <v>300</v>
      </c>
      <c r="O698" s="12" t="s">
        <v>301</v>
      </c>
      <c r="P698" s="11"/>
      <c r="Q698" s="12" t="s">
        <v>139</v>
      </c>
      <c r="R698" s="13" t="s">
        <v>140</v>
      </c>
    </row>
    <row r="699" customFormat="false" ht="23.25" hidden="false" customHeight="true" outlineLevel="0" collapsed="false">
      <c r="A699" s="13" t="n">
        <v>698</v>
      </c>
      <c r="B699" s="11" t="s">
        <v>1536</v>
      </c>
      <c r="C699" s="11" t="s">
        <v>297</v>
      </c>
      <c r="D699" s="12" t="s">
        <v>298</v>
      </c>
      <c r="E699" s="13" t="n">
        <v>1</v>
      </c>
      <c r="F699" s="11" t="s">
        <v>131</v>
      </c>
      <c r="G699" s="11" t="s">
        <v>132</v>
      </c>
      <c r="H699" s="13" t="s">
        <v>133</v>
      </c>
      <c r="I699" s="12" t="s">
        <v>299</v>
      </c>
      <c r="J699" s="13" t="s">
        <v>141</v>
      </c>
      <c r="K699" s="13" t="s">
        <v>136</v>
      </c>
      <c r="L699" s="13" t="n">
        <f aca="false">IF(K699="Cited",1,0)</f>
        <v>0</v>
      </c>
      <c r="M699" s="13" t="n">
        <f aca="false">IF(OR(K699="Cited",K699="Mentioned"),1,0)</f>
        <v>0</v>
      </c>
      <c r="N699" s="11" t="s">
        <v>302</v>
      </c>
      <c r="O699" s="12"/>
      <c r="P699" s="11" t="s">
        <v>303</v>
      </c>
      <c r="Q699" s="12" t="s">
        <v>145</v>
      </c>
      <c r="R699" s="13" t="s">
        <v>140</v>
      </c>
    </row>
    <row r="700" customFormat="false" ht="23.25" hidden="false" customHeight="true" outlineLevel="0" collapsed="false">
      <c r="A700" s="13" t="n">
        <v>699</v>
      </c>
      <c r="B700" s="11" t="s">
        <v>1536</v>
      </c>
      <c r="C700" s="11" t="s">
        <v>297</v>
      </c>
      <c r="D700" s="12" t="s">
        <v>298</v>
      </c>
      <c r="E700" s="13" t="n">
        <v>1</v>
      </c>
      <c r="F700" s="11" t="s">
        <v>131</v>
      </c>
      <c r="G700" s="11" t="s">
        <v>132</v>
      </c>
      <c r="H700" s="13" t="s">
        <v>133</v>
      </c>
      <c r="I700" s="12" t="s">
        <v>299</v>
      </c>
      <c r="J700" s="13" t="s">
        <v>146</v>
      </c>
      <c r="K700" s="13" t="s">
        <v>136</v>
      </c>
      <c r="L700" s="13" t="n">
        <f aca="false">IF(K700="Cited",1,0)</f>
        <v>0</v>
      </c>
      <c r="M700" s="13" t="n">
        <f aca="false">IF(OR(K700="Cited",K700="Mentioned"),1,0)</f>
        <v>0</v>
      </c>
      <c r="N700" s="11" t="s">
        <v>304</v>
      </c>
      <c r="O700" s="12" t="s">
        <v>305</v>
      </c>
      <c r="P700" s="11"/>
      <c r="Q700" s="12" t="s">
        <v>306</v>
      </c>
      <c r="R700" s="13" t="s">
        <v>150</v>
      </c>
    </row>
    <row r="701" customFormat="false" ht="23.25" hidden="false" customHeight="true" outlineLevel="0" collapsed="false">
      <c r="A701" s="13" t="n">
        <v>700</v>
      </c>
      <c r="B701" s="11" t="s">
        <v>1536</v>
      </c>
      <c r="C701" s="11" t="s">
        <v>297</v>
      </c>
      <c r="D701" s="12" t="s">
        <v>298</v>
      </c>
      <c r="E701" s="13" t="n">
        <v>2</v>
      </c>
      <c r="F701" s="11" t="s">
        <v>131</v>
      </c>
      <c r="G701" s="11" t="s">
        <v>132</v>
      </c>
      <c r="H701" s="13" t="s">
        <v>133</v>
      </c>
      <c r="I701" s="12" t="s">
        <v>307</v>
      </c>
      <c r="J701" s="13" t="s">
        <v>135</v>
      </c>
      <c r="K701" s="13" t="s">
        <v>136</v>
      </c>
      <c r="L701" s="13" t="n">
        <f aca="false">IF(K701="Cited",1,0)</f>
        <v>0</v>
      </c>
      <c r="M701" s="13" t="n">
        <f aca="false">IF(OR(K701="Cited",K701="Mentioned"),1,0)</f>
        <v>0</v>
      </c>
      <c r="N701" s="11" t="s">
        <v>308</v>
      </c>
      <c r="O701" s="12" t="s">
        <v>309</v>
      </c>
      <c r="P701" s="11"/>
      <c r="Q701" s="12" t="s">
        <v>139</v>
      </c>
      <c r="R701" s="13" t="s">
        <v>140</v>
      </c>
    </row>
    <row r="702" customFormat="false" ht="23.25" hidden="false" customHeight="true" outlineLevel="0" collapsed="false">
      <c r="A702" s="13" t="n">
        <v>701</v>
      </c>
      <c r="B702" s="11" t="s">
        <v>1536</v>
      </c>
      <c r="C702" s="11" t="s">
        <v>297</v>
      </c>
      <c r="D702" s="12" t="s">
        <v>298</v>
      </c>
      <c r="E702" s="13" t="n">
        <v>2</v>
      </c>
      <c r="F702" s="11" t="s">
        <v>131</v>
      </c>
      <c r="G702" s="11" t="s">
        <v>132</v>
      </c>
      <c r="H702" s="13" t="s">
        <v>133</v>
      </c>
      <c r="I702" s="12" t="s">
        <v>307</v>
      </c>
      <c r="J702" s="13" t="s">
        <v>141</v>
      </c>
      <c r="K702" s="13" t="s">
        <v>136</v>
      </c>
      <c r="L702" s="13" t="n">
        <f aca="false">IF(K702="Cited",1,0)</f>
        <v>0</v>
      </c>
      <c r="M702" s="13" t="n">
        <f aca="false">IF(OR(K702="Cited",K702="Mentioned"),1,0)</f>
        <v>0</v>
      </c>
      <c r="N702" s="11" t="s">
        <v>310</v>
      </c>
      <c r="O702" s="12"/>
      <c r="P702" s="11" t="s">
        <v>311</v>
      </c>
      <c r="Q702" s="12" t="s">
        <v>145</v>
      </c>
      <c r="R702" s="13" t="s">
        <v>140</v>
      </c>
    </row>
    <row r="703" customFormat="false" ht="23.25" hidden="false" customHeight="true" outlineLevel="0" collapsed="false">
      <c r="A703" s="13" t="n">
        <v>702</v>
      </c>
      <c r="B703" s="11" t="s">
        <v>1536</v>
      </c>
      <c r="C703" s="11" t="s">
        <v>297</v>
      </c>
      <c r="D703" s="12" t="s">
        <v>298</v>
      </c>
      <c r="E703" s="13" t="n">
        <v>2</v>
      </c>
      <c r="F703" s="11" t="s">
        <v>131</v>
      </c>
      <c r="G703" s="11" t="s">
        <v>132</v>
      </c>
      <c r="H703" s="13" t="s">
        <v>133</v>
      </c>
      <c r="I703" s="12" t="s">
        <v>307</v>
      </c>
      <c r="J703" s="13" t="s">
        <v>146</v>
      </c>
      <c r="K703" s="13" t="s">
        <v>136</v>
      </c>
      <c r="L703" s="13" t="n">
        <f aca="false">IF(K703="Cited",1,0)</f>
        <v>0</v>
      </c>
      <c r="M703" s="13" t="n">
        <f aca="false">IF(OR(K703="Cited",K703="Mentioned"),1,0)</f>
        <v>0</v>
      </c>
      <c r="N703" s="11" t="s">
        <v>312</v>
      </c>
      <c r="O703" s="12" t="s">
        <v>313</v>
      </c>
      <c r="P703" s="11"/>
      <c r="Q703" s="12" t="s">
        <v>306</v>
      </c>
      <c r="R703" s="13" t="s">
        <v>150</v>
      </c>
    </row>
    <row r="704" customFormat="false" ht="23.25" hidden="false" customHeight="true" outlineLevel="0" collapsed="false">
      <c r="A704" s="13" t="n">
        <v>703</v>
      </c>
      <c r="B704" s="11" t="s">
        <v>1536</v>
      </c>
      <c r="C704" s="11" t="s">
        <v>297</v>
      </c>
      <c r="D704" s="12" t="s">
        <v>298</v>
      </c>
      <c r="E704" s="13" t="n">
        <v>3</v>
      </c>
      <c r="F704" s="11" t="s">
        <v>160</v>
      </c>
      <c r="G704" s="11" t="s">
        <v>161</v>
      </c>
      <c r="H704" s="13" t="s">
        <v>162</v>
      </c>
      <c r="I704" s="12" t="s">
        <v>1537</v>
      </c>
      <c r="J704" s="13" t="s">
        <v>135</v>
      </c>
      <c r="K704" s="13" t="s">
        <v>175</v>
      </c>
      <c r="L704" s="13" t="n">
        <f aca="false">IF(K704="Cited",1,0)</f>
        <v>1</v>
      </c>
      <c r="M704" s="13" t="n">
        <f aca="false">IF(OR(K704="Cited",K704="Mentioned"),1,0)</f>
        <v>1</v>
      </c>
      <c r="N704" s="11" t="s">
        <v>1538</v>
      </c>
      <c r="O704" s="12" t="s">
        <v>1539</v>
      </c>
      <c r="P704" s="11"/>
      <c r="Q704" s="12" t="s">
        <v>139</v>
      </c>
      <c r="R704" s="13" t="s">
        <v>140</v>
      </c>
    </row>
    <row r="705" customFormat="false" ht="23.25" hidden="false" customHeight="true" outlineLevel="0" collapsed="false">
      <c r="A705" s="13" t="n">
        <v>704</v>
      </c>
      <c r="B705" s="11" t="s">
        <v>1536</v>
      </c>
      <c r="C705" s="11" t="s">
        <v>297</v>
      </c>
      <c r="D705" s="12" t="s">
        <v>298</v>
      </c>
      <c r="E705" s="13" t="n">
        <v>3</v>
      </c>
      <c r="F705" s="11" t="s">
        <v>160</v>
      </c>
      <c r="G705" s="11" t="s">
        <v>161</v>
      </c>
      <c r="H705" s="13" t="s">
        <v>162</v>
      </c>
      <c r="I705" s="12" t="s">
        <v>1537</v>
      </c>
      <c r="J705" s="13" t="s">
        <v>141</v>
      </c>
      <c r="K705" s="13" t="s">
        <v>136</v>
      </c>
      <c r="L705" s="13" t="n">
        <f aca="false">IF(K705="Cited",1,0)</f>
        <v>0</v>
      </c>
      <c r="M705" s="13" t="n">
        <f aca="false">IF(OR(K705="Cited",K705="Mentioned"),1,0)</f>
        <v>0</v>
      </c>
      <c r="N705" s="11" t="s">
        <v>1540</v>
      </c>
      <c r="O705" s="12" t="s">
        <v>1541</v>
      </c>
      <c r="P705" s="11" t="s">
        <v>1542</v>
      </c>
      <c r="Q705" s="12" t="s">
        <v>145</v>
      </c>
      <c r="R705" s="13" t="s">
        <v>140</v>
      </c>
    </row>
    <row r="706" customFormat="false" ht="23.25" hidden="false" customHeight="true" outlineLevel="0" collapsed="false">
      <c r="A706" s="13" t="n">
        <v>705</v>
      </c>
      <c r="B706" s="11" t="s">
        <v>1536</v>
      </c>
      <c r="C706" s="11" t="s">
        <v>297</v>
      </c>
      <c r="D706" s="12" t="s">
        <v>298</v>
      </c>
      <c r="E706" s="13" t="n">
        <v>3</v>
      </c>
      <c r="F706" s="11" t="s">
        <v>160</v>
      </c>
      <c r="G706" s="11" t="s">
        <v>161</v>
      </c>
      <c r="H706" s="13" t="s">
        <v>162</v>
      </c>
      <c r="I706" s="12" t="s">
        <v>1537</v>
      </c>
      <c r="J706" s="13" t="s">
        <v>146</v>
      </c>
      <c r="K706" s="13" t="s">
        <v>164</v>
      </c>
      <c r="L706" s="13" t="n">
        <f aca="false">IF(K706="Cited",1,0)</f>
        <v>0</v>
      </c>
      <c r="M706" s="13" t="n">
        <f aca="false">IF(OR(K706="Cited",K706="Mentioned"),1,0)</f>
        <v>1</v>
      </c>
      <c r="N706" s="11" t="s">
        <v>1543</v>
      </c>
      <c r="O706" s="12" t="s">
        <v>1544</v>
      </c>
      <c r="P706" s="11"/>
      <c r="Q706" s="12" t="s">
        <v>306</v>
      </c>
      <c r="R706" s="13" t="s">
        <v>150</v>
      </c>
    </row>
    <row r="707" customFormat="false" ht="23.25" hidden="false" customHeight="true" outlineLevel="0" collapsed="false">
      <c r="A707" s="13" t="n">
        <v>706</v>
      </c>
      <c r="B707" s="11" t="s">
        <v>1536</v>
      </c>
      <c r="C707" s="11" t="s">
        <v>297</v>
      </c>
      <c r="D707" s="12" t="s">
        <v>298</v>
      </c>
      <c r="E707" s="13" t="n">
        <v>4</v>
      </c>
      <c r="F707" s="11" t="s">
        <v>160</v>
      </c>
      <c r="G707" s="11" t="s">
        <v>173</v>
      </c>
      <c r="H707" s="13" t="s">
        <v>162</v>
      </c>
      <c r="I707" s="12" t="s">
        <v>1545</v>
      </c>
      <c r="J707" s="13" t="s">
        <v>135</v>
      </c>
      <c r="K707" s="13" t="s">
        <v>175</v>
      </c>
      <c r="L707" s="13" t="n">
        <f aca="false">IF(K707="Cited",1,0)</f>
        <v>1</v>
      </c>
      <c r="M707" s="13" t="n">
        <f aca="false">IF(OR(K707="Cited",K707="Mentioned"),1,0)</f>
        <v>1</v>
      </c>
      <c r="N707" s="11" t="s">
        <v>1546</v>
      </c>
      <c r="O707" s="12" t="s">
        <v>1547</v>
      </c>
      <c r="P707" s="11"/>
      <c r="Q707" s="12" t="s">
        <v>139</v>
      </c>
      <c r="R707" s="13" t="s">
        <v>140</v>
      </c>
    </row>
    <row r="708" customFormat="false" ht="23.25" hidden="false" customHeight="true" outlineLevel="0" collapsed="false">
      <c r="A708" s="13" t="n">
        <v>707</v>
      </c>
      <c r="B708" s="11" t="s">
        <v>1536</v>
      </c>
      <c r="C708" s="11" t="s">
        <v>297</v>
      </c>
      <c r="D708" s="12" t="s">
        <v>298</v>
      </c>
      <c r="E708" s="13" t="n">
        <v>4</v>
      </c>
      <c r="F708" s="11" t="s">
        <v>160</v>
      </c>
      <c r="G708" s="11" t="s">
        <v>173</v>
      </c>
      <c r="H708" s="13" t="s">
        <v>162</v>
      </c>
      <c r="I708" s="12" t="s">
        <v>1545</v>
      </c>
      <c r="J708" s="13" t="s">
        <v>141</v>
      </c>
      <c r="K708" s="13" t="s">
        <v>175</v>
      </c>
      <c r="L708" s="13" t="n">
        <f aca="false">IF(K708="Cited",1,0)</f>
        <v>1</v>
      </c>
      <c r="M708" s="13" t="n">
        <f aca="false">IF(OR(K708="Cited",K708="Mentioned"),1,0)</f>
        <v>1</v>
      </c>
      <c r="N708" s="11" t="s">
        <v>1548</v>
      </c>
      <c r="O708" s="12" t="s">
        <v>1549</v>
      </c>
      <c r="P708" s="11" t="s">
        <v>1550</v>
      </c>
      <c r="Q708" s="12" t="s">
        <v>145</v>
      </c>
      <c r="R708" s="13" t="s">
        <v>140</v>
      </c>
    </row>
    <row r="709" customFormat="false" ht="23.25" hidden="false" customHeight="true" outlineLevel="0" collapsed="false">
      <c r="A709" s="13" t="n">
        <v>708</v>
      </c>
      <c r="B709" s="11" t="s">
        <v>1536</v>
      </c>
      <c r="C709" s="11" t="s">
        <v>297</v>
      </c>
      <c r="D709" s="12" t="s">
        <v>298</v>
      </c>
      <c r="E709" s="13" t="n">
        <v>4</v>
      </c>
      <c r="F709" s="11" t="s">
        <v>160</v>
      </c>
      <c r="G709" s="11" t="s">
        <v>173</v>
      </c>
      <c r="H709" s="13" t="s">
        <v>162</v>
      </c>
      <c r="I709" s="12" t="s">
        <v>1545</v>
      </c>
      <c r="J709" s="13" t="s">
        <v>146</v>
      </c>
      <c r="K709" s="13" t="s">
        <v>175</v>
      </c>
      <c r="L709" s="13" t="n">
        <f aca="false">IF(K709="Cited",1,0)</f>
        <v>1</v>
      </c>
      <c r="M709" s="13" t="n">
        <f aca="false">IF(OR(K709="Cited",K709="Mentioned"),1,0)</f>
        <v>1</v>
      </c>
      <c r="N709" s="11" t="s">
        <v>1551</v>
      </c>
      <c r="O709" s="12" t="s">
        <v>1552</v>
      </c>
      <c r="P709" s="11"/>
      <c r="Q709" s="12" t="s">
        <v>306</v>
      </c>
      <c r="R709" s="13" t="s">
        <v>150</v>
      </c>
    </row>
    <row r="710" customFormat="false" ht="23.25" hidden="false" customHeight="true" outlineLevel="0" collapsed="false">
      <c r="A710" s="13" t="n">
        <v>709</v>
      </c>
      <c r="B710" s="11" t="s">
        <v>1536</v>
      </c>
      <c r="C710" s="11" t="s">
        <v>297</v>
      </c>
      <c r="D710" s="12" t="s">
        <v>298</v>
      </c>
      <c r="E710" s="13" t="n">
        <v>5</v>
      </c>
      <c r="F710" s="11" t="s">
        <v>184</v>
      </c>
      <c r="G710" s="11" t="s">
        <v>173</v>
      </c>
      <c r="H710" s="13" t="s">
        <v>162</v>
      </c>
      <c r="I710" s="12" t="s">
        <v>1553</v>
      </c>
      <c r="J710" s="13" t="s">
        <v>135</v>
      </c>
      <c r="K710" s="13" t="s">
        <v>175</v>
      </c>
      <c r="L710" s="13" t="n">
        <f aca="false">IF(K710="Cited",1,0)</f>
        <v>1</v>
      </c>
      <c r="M710" s="13" t="n">
        <f aca="false">IF(OR(K710="Cited",K710="Mentioned"),1,0)</f>
        <v>1</v>
      </c>
      <c r="N710" s="11" t="s">
        <v>1554</v>
      </c>
      <c r="O710" s="12" t="s">
        <v>1555</v>
      </c>
      <c r="P710" s="11"/>
      <c r="Q710" s="12" t="s">
        <v>139</v>
      </c>
      <c r="R710" s="13" t="s">
        <v>140</v>
      </c>
    </row>
    <row r="711" customFormat="false" ht="23.25" hidden="false" customHeight="true" outlineLevel="0" collapsed="false">
      <c r="A711" s="13" t="n">
        <v>710</v>
      </c>
      <c r="B711" s="11" t="s">
        <v>1536</v>
      </c>
      <c r="C711" s="11" t="s">
        <v>297</v>
      </c>
      <c r="D711" s="12" t="s">
        <v>298</v>
      </c>
      <c r="E711" s="13" t="n">
        <v>5</v>
      </c>
      <c r="F711" s="11" t="s">
        <v>184</v>
      </c>
      <c r="G711" s="11" t="s">
        <v>173</v>
      </c>
      <c r="H711" s="13" t="s">
        <v>162</v>
      </c>
      <c r="I711" s="12" t="s">
        <v>1553</v>
      </c>
      <c r="J711" s="13" t="s">
        <v>141</v>
      </c>
      <c r="K711" s="13" t="s">
        <v>175</v>
      </c>
      <c r="L711" s="13" t="n">
        <f aca="false">IF(K711="Cited",1,0)</f>
        <v>1</v>
      </c>
      <c r="M711" s="13" t="n">
        <f aca="false">IF(OR(K711="Cited",K711="Mentioned"),1,0)</f>
        <v>1</v>
      </c>
      <c r="N711" s="11" t="s">
        <v>1556</v>
      </c>
      <c r="O711" s="12" t="s">
        <v>1557</v>
      </c>
      <c r="P711" s="11" t="s">
        <v>1558</v>
      </c>
      <c r="Q711" s="12" t="s">
        <v>145</v>
      </c>
      <c r="R711" s="13" t="s">
        <v>140</v>
      </c>
    </row>
    <row r="712" customFormat="false" ht="23.25" hidden="false" customHeight="true" outlineLevel="0" collapsed="false">
      <c r="A712" s="13" t="n">
        <v>711</v>
      </c>
      <c r="B712" s="11" t="s">
        <v>1536</v>
      </c>
      <c r="C712" s="11" t="s">
        <v>297</v>
      </c>
      <c r="D712" s="12" t="s">
        <v>298</v>
      </c>
      <c r="E712" s="13" t="n">
        <v>5</v>
      </c>
      <c r="F712" s="11" t="s">
        <v>184</v>
      </c>
      <c r="G712" s="11" t="s">
        <v>173</v>
      </c>
      <c r="H712" s="13" t="s">
        <v>162</v>
      </c>
      <c r="I712" s="12" t="s">
        <v>1553</v>
      </c>
      <c r="J712" s="13" t="s">
        <v>146</v>
      </c>
      <c r="K712" s="13" t="s">
        <v>175</v>
      </c>
      <c r="L712" s="13" t="n">
        <f aca="false">IF(K712="Cited",1,0)</f>
        <v>1</v>
      </c>
      <c r="M712" s="13" t="n">
        <f aca="false">IF(OR(K712="Cited",K712="Mentioned"),1,0)</f>
        <v>1</v>
      </c>
      <c r="N712" s="11" t="s">
        <v>1559</v>
      </c>
      <c r="O712" s="12" t="s">
        <v>1560</v>
      </c>
      <c r="P712" s="11"/>
      <c r="Q712" s="12" t="s">
        <v>306</v>
      </c>
      <c r="R712" s="13" t="s">
        <v>150</v>
      </c>
    </row>
    <row r="713" customFormat="false" ht="23.25" hidden="false" customHeight="true" outlineLevel="0" collapsed="false">
      <c r="A713" s="13" t="n">
        <v>712</v>
      </c>
      <c r="B713" s="11" t="s">
        <v>1536</v>
      </c>
      <c r="C713" s="11" t="s">
        <v>297</v>
      </c>
      <c r="D713" s="12" t="s">
        <v>298</v>
      </c>
      <c r="E713" s="13" t="n">
        <v>6</v>
      </c>
      <c r="F713" s="11" t="s">
        <v>184</v>
      </c>
      <c r="G713" s="11" t="s">
        <v>173</v>
      </c>
      <c r="H713" s="13" t="s">
        <v>162</v>
      </c>
      <c r="I713" s="12" t="s">
        <v>1561</v>
      </c>
      <c r="J713" s="13" t="s">
        <v>135</v>
      </c>
      <c r="K713" s="13" t="s">
        <v>175</v>
      </c>
      <c r="L713" s="13" t="n">
        <f aca="false">IF(K713="Cited",1,0)</f>
        <v>1</v>
      </c>
      <c r="M713" s="13" t="n">
        <f aca="false">IF(OR(K713="Cited",K713="Mentioned"),1,0)</f>
        <v>1</v>
      </c>
      <c r="N713" s="11" t="s">
        <v>1562</v>
      </c>
      <c r="O713" s="12" t="s">
        <v>1563</v>
      </c>
      <c r="P713" s="11"/>
      <c r="Q713" s="12" t="s">
        <v>139</v>
      </c>
      <c r="R713" s="13" t="s">
        <v>140</v>
      </c>
    </row>
    <row r="714" customFormat="false" ht="23.25" hidden="false" customHeight="true" outlineLevel="0" collapsed="false">
      <c r="A714" s="13" t="n">
        <v>713</v>
      </c>
      <c r="B714" s="11" t="s">
        <v>1536</v>
      </c>
      <c r="C714" s="11" t="s">
        <v>297</v>
      </c>
      <c r="D714" s="12" t="s">
        <v>298</v>
      </c>
      <c r="E714" s="13" t="n">
        <v>6</v>
      </c>
      <c r="F714" s="11" t="s">
        <v>184</v>
      </c>
      <c r="G714" s="11" t="s">
        <v>173</v>
      </c>
      <c r="H714" s="13" t="s">
        <v>162</v>
      </c>
      <c r="I714" s="12" t="s">
        <v>1561</v>
      </c>
      <c r="J714" s="13" t="s">
        <v>141</v>
      </c>
      <c r="K714" s="13" t="s">
        <v>175</v>
      </c>
      <c r="L714" s="13" t="n">
        <f aca="false">IF(K714="Cited",1,0)</f>
        <v>1</v>
      </c>
      <c r="M714" s="13" t="n">
        <f aca="false">IF(OR(K714="Cited",K714="Mentioned"),1,0)</f>
        <v>1</v>
      </c>
      <c r="N714" s="11" t="s">
        <v>1564</v>
      </c>
      <c r="O714" s="12" t="s">
        <v>1565</v>
      </c>
      <c r="P714" s="11" t="s">
        <v>1566</v>
      </c>
      <c r="Q714" s="12" t="s">
        <v>145</v>
      </c>
      <c r="R714" s="13" t="s">
        <v>140</v>
      </c>
    </row>
    <row r="715" customFormat="false" ht="23.25" hidden="false" customHeight="true" outlineLevel="0" collapsed="false">
      <c r="A715" s="13" t="n">
        <v>714</v>
      </c>
      <c r="B715" s="11" t="s">
        <v>1536</v>
      </c>
      <c r="C715" s="11" t="s">
        <v>297</v>
      </c>
      <c r="D715" s="12" t="s">
        <v>298</v>
      </c>
      <c r="E715" s="13" t="n">
        <v>6</v>
      </c>
      <c r="F715" s="11" t="s">
        <v>184</v>
      </c>
      <c r="G715" s="11" t="s">
        <v>173</v>
      </c>
      <c r="H715" s="13" t="s">
        <v>162</v>
      </c>
      <c r="I715" s="12" t="s">
        <v>1561</v>
      </c>
      <c r="J715" s="13" t="s">
        <v>146</v>
      </c>
      <c r="K715" s="13" t="s">
        <v>175</v>
      </c>
      <c r="L715" s="13" t="n">
        <f aca="false">IF(K715="Cited",1,0)</f>
        <v>1</v>
      </c>
      <c r="M715" s="13" t="n">
        <f aca="false">IF(OR(K715="Cited",K715="Mentioned"),1,0)</f>
        <v>1</v>
      </c>
      <c r="N715" s="11" t="s">
        <v>1567</v>
      </c>
      <c r="O715" s="12" t="s">
        <v>1568</v>
      </c>
      <c r="P715" s="11"/>
      <c r="Q715" s="12" t="s">
        <v>306</v>
      </c>
      <c r="R715" s="13" t="s">
        <v>150</v>
      </c>
    </row>
    <row r="716" customFormat="false" ht="23.25" hidden="false" customHeight="true" outlineLevel="0" collapsed="false">
      <c r="A716" s="13" t="n">
        <v>715</v>
      </c>
      <c r="B716" s="11" t="s">
        <v>1536</v>
      </c>
      <c r="C716" s="11" t="s">
        <v>297</v>
      </c>
      <c r="D716" s="12" t="s">
        <v>298</v>
      </c>
      <c r="E716" s="13" t="n">
        <v>7</v>
      </c>
      <c r="F716" s="11" t="s">
        <v>203</v>
      </c>
      <c r="G716" s="11" t="s">
        <v>173</v>
      </c>
      <c r="H716" s="13" t="s">
        <v>162</v>
      </c>
      <c r="I716" s="12" t="s">
        <v>1569</v>
      </c>
      <c r="J716" s="13" t="s">
        <v>135</v>
      </c>
      <c r="K716" s="13" t="s">
        <v>175</v>
      </c>
      <c r="L716" s="13" t="n">
        <f aca="false">IF(K716="Cited",1,0)</f>
        <v>1</v>
      </c>
      <c r="M716" s="13" t="n">
        <f aca="false">IF(OR(K716="Cited",K716="Mentioned"),1,0)</f>
        <v>1</v>
      </c>
      <c r="N716" s="11" t="s">
        <v>1570</v>
      </c>
      <c r="O716" s="12" t="s">
        <v>1571</v>
      </c>
      <c r="P716" s="11"/>
      <c r="Q716" s="12" t="s">
        <v>139</v>
      </c>
      <c r="R716" s="13" t="s">
        <v>140</v>
      </c>
    </row>
    <row r="717" customFormat="false" ht="23.25" hidden="false" customHeight="true" outlineLevel="0" collapsed="false">
      <c r="A717" s="13" t="n">
        <v>716</v>
      </c>
      <c r="B717" s="11" t="s">
        <v>1536</v>
      </c>
      <c r="C717" s="11" t="s">
        <v>297</v>
      </c>
      <c r="D717" s="12" t="s">
        <v>298</v>
      </c>
      <c r="E717" s="13" t="n">
        <v>7</v>
      </c>
      <c r="F717" s="11" t="s">
        <v>203</v>
      </c>
      <c r="G717" s="11" t="s">
        <v>173</v>
      </c>
      <c r="H717" s="13" t="s">
        <v>162</v>
      </c>
      <c r="I717" s="12" t="s">
        <v>1569</v>
      </c>
      <c r="J717" s="13" t="s">
        <v>141</v>
      </c>
      <c r="K717" s="13" t="s">
        <v>175</v>
      </c>
      <c r="L717" s="13" t="n">
        <f aca="false">IF(K717="Cited",1,0)</f>
        <v>1</v>
      </c>
      <c r="M717" s="13" t="n">
        <f aca="false">IF(OR(K717="Cited",K717="Mentioned"),1,0)</f>
        <v>1</v>
      </c>
      <c r="N717" s="11" t="s">
        <v>1572</v>
      </c>
      <c r="O717" s="12" t="s">
        <v>1573</v>
      </c>
      <c r="P717" s="11" t="s">
        <v>1574</v>
      </c>
      <c r="Q717" s="12" t="s">
        <v>145</v>
      </c>
      <c r="R717" s="13" t="s">
        <v>140</v>
      </c>
    </row>
    <row r="718" customFormat="false" ht="23.25" hidden="false" customHeight="true" outlineLevel="0" collapsed="false">
      <c r="A718" s="13" t="n">
        <v>717</v>
      </c>
      <c r="B718" s="11" t="s">
        <v>1536</v>
      </c>
      <c r="C718" s="11" t="s">
        <v>297</v>
      </c>
      <c r="D718" s="12" t="s">
        <v>298</v>
      </c>
      <c r="E718" s="13" t="n">
        <v>7</v>
      </c>
      <c r="F718" s="11" t="s">
        <v>203</v>
      </c>
      <c r="G718" s="11" t="s">
        <v>173</v>
      </c>
      <c r="H718" s="13" t="s">
        <v>162</v>
      </c>
      <c r="I718" s="12" t="s">
        <v>1569</v>
      </c>
      <c r="J718" s="13" t="s">
        <v>146</v>
      </c>
      <c r="K718" s="13" t="s">
        <v>175</v>
      </c>
      <c r="L718" s="13" t="n">
        <f aca="false">IF(K718="Cited",1,0)</f>
        <v>1</v>
      </c>
      <c r="M718" s="13" t="n">
        <f aca="false">IF(OR(K718="Cited",K718="Mentioned"),1,0)</f>
        <v>1</v>
      </c>
      <c r="N718" s="11" t="s">
        <v>1575</v>
      </c>
      <c r="O718" s="12" t="s">
        <v>1576</v>
      </c>
      <c r="P718" s="11"/>
      <c r="Q718" s="12" t="s">
        <v>306</v>
      </c>
      <c r="R718" s="13" t="s">
        <v>150</v>
      </c>
    </row>
    <row r="719" customFormat="false" ht="23.25" hidden="false" customHeight="true" outlineLevel="0" collapsed="false">
      <c r="A719" s="13" t="n">
        <v>718</v>
      </c>
      <c r="B719" s="11" t="s">
        <v>1536</v>
      </c>
      <c r="C719" s="11" t="s">
        <v>297</v>
      </c>
      <c r="D719" s="12" t="s">
        <v>298</v>
      </c>
      <c r="E719" s="13" t="n">
        <v>8</v>
      </c>
      <c r="F719" s="11" t="s">
        <v>203</v>
      </c>
      <c r="G719" s="11" t="s">
        <v>132</v>
      </c>
      <c r="H719" s="13" t="s">
        <v>133</v>
      </c>
      <c r="I719" s="12" t="s">
        <v>354</v>
      </c>
      <c r="J719" s="13" t="s">
        <v>135</v>
      </c>
      <c r="K719" s="13" t="s">
        <v>136</v>
      </c>
      <c r="L719" s="13" t="n">
        <f aca="false">IF(K719="Cited",1,0)</f>
        <v>0</v>
      </c>
      <c r="M719" s="13" t="n">
        <f aca="false">IF(OR(K719="Cited",K719="Mentioned"),1,0)</f>
        <v>0</v>
      </c>
      <c r="N719" s="11" t="s">
        <v>355</v>
      </c>
      <c r="O719" s="12" t="s">
        <v>356</v>
      </c>
      <c r="P719" s="11"/>
      <c r="Q719" s="12" t="s">
        <v>139</v>
      </c>
      <c r="R719" s="13" t="s">
        <v>140</v>
      </c>
    </row>
    <row r="720" customFormat="false" ht="23.25" hidden="false" customHeight="true" outlineLevel="0" collapsed="false">
      <c r="A720" s="13" t="n">
        <v>719</v>
      </c>
      <c r="B720" s="11" t="s">
        <v>1536</v>
      </c>
      <c r="C720" s="11" t="s">
        <v>297</v>
      </c>
      <c r="D720" s="12" t="s">
        <v>298</v>
      </c>
      <c r="E720" s="13" t="n">
        <v>8</v>
      </c>
      <c r="F720" s="11" t="s">
        <v>203</v>
      </c>
      <c r="G720" s="11" t="s">
        <v>132</v>
      </c>
      <c r="H720" s="13" t="s">
        <v>133</v>
      </c>
      <c r="I720" s="12" t="s">
        <v>354</v>
      </c>
      <c r="J720" s="13" t="s">
        <v>141</v>
      </c>
      <c r="K720" s="13" t="s">
        <v>136</v>
      </c>
      <c r="L720" s="13" t="n">
        <f aca="false">IF(K720="Cited",1,0)</f>
        <v>0</v>
      </c>
      <c r="M720" s="13" t="n">
        <f aca="false">IF(OR(K720="Cited",K720="Mentioned"),1,0)</f>
        <v>0</v>
      </c>
      <c r="N720" s="11" t="s">
        <v>357</v>
      </c>
      <c r="O720" s="12" t="s">
        <v>358</v>
      </c>
      <c r="P720" s="11" t="s">
        <v>359</v>
      </c>
      <c r="Q720" s="12" t="s">
        <v>145</v>
      </c>
      <c r="R720" s="13" t="s">
        <v>140</v>
      </c>
    </row>
    <row r="721" customFormat="false" ht="23.25" hidden="false" customHeight="true" outlineLevel="0" collapsed="false">
      <c r="A721" s="13" t="n">
        <v>720</v>
      </c>
      <c r="B721" s="11" t="s">
        <v>1536</v>
      </c>
      <c r="C721" s="11" t="s">
        <v>297</v>
      </c>
      <c r="D721" s="12" t="s">
        <v>298</v>
      </c>
      <c r="E721" s="13" t="n">
        <v>8</v>
      </c>
      <c r="F721" s="11" t="s">
        <v>203</v>
      </c>
      <c r="G721" s="11" t="s">
        <v>132</v>
      </c>
      <c r="H721" s="13" t="s">
        <v>133</v>
      </c>
      <c r="I721" s="12" t="s">
        <v>354</v>
      </c>
      <c r="J721" s="13" t="s">
        <v>146</v>
      </c>
      <c r="K721" s="13" t="s">
        <v>136</v>
      </c>
      <c r="L721" s="13" t="n">
        <f aca="false">IF(K721="Cited",1,0)</f>
        <v>0</v>
      </c>
      <c r="M721" s="13" t="n">
        <f aca="false">IF(OR(K721="Cited",K721="Mentioned"),1,0)</f>
        <v>0</v>
      </c>
      <c r="N721" s="11" t="s">
        <v>360</v>
      </c>
      <c r="O721" s="12" t="s">
        <v>361</v>
      </c>
      <c r="P721" s="11"/>
      <c r="Q721" s="12" t="s">
        <v>306</v>
      </c>
      <c r="R721" s="13" t="s">
        <v>150</v>
      </c>
    </row>
  </sheetData>
  <autoFilter ref="A1:R721"/>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G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2" min="1" style="1" width="26"/>
    <col collapsed="false" customWidth="true" hidden="false" outlineLevel="0" max="3" min="3" style="1" width="10"/>
    <col collapsed="false" customWidth="true" hidden="false" outlineLevel="0" max="4" min="4" style="1" width="12"/>
    <col collapsed="false" customWidth="true" hidden="false" outlineLevel="0" max="5" min="5" style="1" width="15"/>
    <col collapsed="false" customWidth="true" hidden="false" outlineLevel="0" max="6" min="6" style="1" width="18"/>
    <col collapsed="false" customWidth="true" hidden="false" outlineLevel="0" max="7" min="7" style="1" width="62"/>
  </cols>
  <sheetData>
    <row r="1" customFormat="false" ht="17.25" hidden="false" customHeight="true" outlineLevel="0" collapsed="false">
      <c r="A1" s="14" t="s">
        <v>1577</v>
      </c>
    </row>
    <row r="2" customFormat="false" ht="30" hidden="false" customHeight="true" outlineLevel="0" collapsed="false">
      <c r="A2" s="15" t="s">
        <v>1578</v>
      </c>
      <c r="B2" s="15"/>
      <c r="C2" s="15"/>
      <c r="D2" s="15"/>
      <c r="E2" s="15"/>
      <c r="F2" s="15"/>
      <c r="G2" s="15"/>
    </row>
    <row r="4" customFormat="false" ht="30" hidden="false" customHeight="true" outlineLevel="0" collapsed="false">
      <c r="A4" s="10" t="s">
        <v>92</v>
      </c>
      <c r="B4" s="10" t="s">
        <v>68</v>
      </c>
      <c r="C4" s="10" t="s">
        <v>72</v>
      </c>
      <c r="D4" s="10" t="s">
        <v>83</v>
      </c>
      <c r="E4" s="10" t="s">
        <v>106</v>
      </c>
      <c r="F4" s="10" t="s">
        <v>108</v>
      </c>
      <c r="G4" s="10" t="s">
        <v>110</v>
      </c>
    </row>
    <row r="5" customFormat="false" ht="23.25" hidden="false" customHeight="true" outlineLevel="0" collapsed="false">
      <c r="A5" s="11" t="s">
        <v>137</v>
      </c>
      <c r="B5" s="11" t="s">
        <v>129</v>
      </c>
      <c r="C5" s="13" t="n">
        <v>1</v>
      </c>
      <c r="D5" s="13" t="s">
        <v>135</v>
      </c>
      <c r="E5" s="13" t="n">
        <f aca="false">COUNTIF('Prompt tests'!$N$2:$N$721,$A5)</f>
        <v>5</v>
      </c>
      <c r="F5" s="13" t="n">
        <f aca="false">SUMPRODUCT(('Prompt tests'!$N$2:$N$721=$A5)*('Prompt tests'!$K$2:$K$721="Cited"))</f>
        <v>0</v>
      </c>
      <c r="G5" s="12" t="s">
        <v>1579</v>
      </c>
    </row>
    <row r="6" customFormat="false" ht="15" hidden="false" customHeight="true" outlineLevel="0" collapsed="false">
      <c r="A6" s="11" t="s">
        <v>142</v>
      </c>
      <c r="B6" s="11" t="s">
        <v>129</v>
      </c>
      <c r="C6" s="13" t="n">
        <v>1</v>
      </c>
      <c r="D6" s="13" t="s">
        <v>141</v>
      </c>
      <c r="E6" s="13" t="n">
        <f aca="false">COUNTIF('Prompt tests'!$N$2:$N$721,$A6)</f>
        <v>5</v>
      </c>
      <c r="F6" s="13" t="n">
        <f aca="false">SUMPRODUCT(('Prompt tests'!$N$2:$N$721=$A6)*('Prompt tests'!$K$2:$K$721="Cited"))</f>
        <v>0</v>
      </c>
      <c r="G6" s="12" t="s">
        <v>144</v>
      </c>
    </row>
    <row r="7" customFormat="false" ht="23.25" hidden="false" customHeight="true" outlineLevel="0" collapsed="false">
      <c r="A7" s="11" t="s">
        <v>147</v>
      </c>
      <c r="B7" s="11" t="s">
        <v>129</v>
      </c>
      <c r="C7" s="13" t="n">
        <v>1</v>
      </c>
      <c r="D7" s="13" t="s">
        <v>146</v>
      </c>
      <c r="E7" s="13" t="n">
        <f aca="false">COUNTIF('Prompt tests'!$N$2:$N$721,$A7)</f>
        <v>5</v>
      </c>
      <c r="F7" s="13" t="n">
        <f aca="false">SUMPRODUCT(('Prompt tests'!$N$2:$N$721=$A7)*('Prompt tests'!$K$2:$K$721="Cited"))</f>
        <v>0</v>
      </c>
      <c r="G7" s="12" t="s">
        <v>1580</v>
      </c>
    </row>
    <row r="8" customFormat="false" ht="23.25" hidden="false" customHeight="true" outlineLevel="0" collapsed="false">
      <c r="A8" s="11" t="s">
        <v>152</v>
      </c>
      <c r="B8" s="11" t="s">
        <v>129</v>
      </c>
      <c r="C8" s="13" t="n">
        <v>2</v>
      </c>
      <c r="D8" s="13" t="s">
        <v>135</v>
      </c>
      <c r="E8" s="13" t="n">
        <f aca="false">COUNTIF('Prompt tests'!$N$2:$N$721,$A8)</f>
        <v>5</v>
      </c>
      <c r="F8" s="13" t="n">
        <f aca="false">SUMPRODUCT(('Prompt tests'!$N$2:$N$721=$A8)*('Prompt tests'!$K$2:$K$721="Cited"))</f>
        <v>0</v>
      </c>
      <c r="G8" s="12" t="s">
        <v>1579</v>
      </c>
    </row>
    <row r="9" customFormat="false" ht="15" hidden="false" customHeight="true" outlineLevel="0" collapsed="false">
      <c r="A9" s="11" t="s">
        <v>154</v>
      </c>
      <c r="B9" s="11" t="s">
        <v>129</v>
      </c>
      <c r="C9" s="13" t="n">
        <v>2</v>
      </c>
      <c r="D9" s="13" t="s">
        <v>141</v>
      </c>
      <c r="E9" s="13" t="n">
        <f aca="false">COUNTIF('Prompt tests'!$N$2:$N$721,$A9)</f>
        <v>5</v>
      </c>
      <c r="F9" s="13" t="n">
        <f aca="false">SUMPRODUCT(('Prompt tests'!$N$2:$N$721=$A9)*('Prompt tests'!$K$2:$K$721="Cited"))</f>
        <v>0</v>
      </c>
      <c r="G9" s="12" t="s">
        <v>156</v>
      </c>
    </row>
    <row r="10" customFormat="false" ht="23.25" hidden="false" customHeight="true" outlineLevel="0" collapsed="false">
      <c r="A10" s="11" t="s">
        <v>157</v>
      </c>
      <c r="B10" s="11" t="s">
        <v>129</v>
      </c>
      <c r="C10" s="13" t="n">
        <v>2</v>
      </c>
      <c r="D10" s="13" t="s">
        <v>146</v>
      </c>
      <c r="E10" s="13" t="n">
        <f aca="false">COUNTIF('Prompt tests'!$N$2:$N$721,$A10)</f>
        <v>5</v>
      </c>
      <c r="F10" s="13" t="n">
        <f aca="false">SUMPRODUCT(('Prompt tests'!$N$2:$N$721=$A10)*('Prompt tests'!$K$2:$K$721="Cited"))</f>
        <v>0</v>
      </c>
      <c r="G10" s="12" t="s">
        <v>1581</v>
      </c>
    </row>
    <row r="11" customFormat="false" ht="23.25" hidden="false" customHeight="true" outlineLevel="0" collapsed="false">
      <c r="A11" s="11" t="s">
        <v>214</v>
      </c>
      <c r="B11" s="11" t="s">
        <v>129</v>
      </c>
      <c r="C11" s="13" t="n">
        <v>8</v>
      </c>
      <c r="D11" s="13" t="s">
        <v>135</v>
      </c>
      <c r="E11" s="13" t="n">
        <f aca="false">COUNTIF('Prompt tests'!$N$2:$N$721,$A11)</f>
        <v>5</v>
      </c>
      <c r="F11" s="13" t="n">
        <f aca="false">SUMPRODUCT(('Prompt tests'!$N$2:$N$721=$A11)*('Prompt tests'!$K$2:$K$721="Cited"))</f>
        <v>0</v>
      </c>
      <c r="G11" s="12" t="s">
        <v>1579</v>
      </c>
    </row>
    <row r="12" customFormat="false" ht="15" hidden="false" customHeight="true" outlineLevel="0" collapsed="false">
      <c r="A12" s="11" t="s">
        <v>216</v>
      </c>
      <c r="B12" s="11" t="s">
        <v>129</v>
      </c>
      <c r="C12" s="13" t="n">
        <v>8</v>
      </c>
      <c r="D12" s="13" t="s">
        <v>141</v>
      </c>
      <c r="E12" s="13" t="n">
        <f aca="false">COUNTIF('Prompt tests'!$N$2:$N$721,$A12)</f>
        <v>5</v>
      </c>
      <c r="F12" s="13" t="n">
        <f aca="false">SUMPRODUCT(('Prompt tests'!$N$2:$N$721=$A12)*('Prompt tests'!$K$2:$K$721="Cited"))</f>
        <v>0</v>
      </c>
      <c r="G12" s="12" t="s">
        <v>218</v>
      </c>
    </row>
    <row r="13" customFormat="false" ht="23.25" hidden="false" customHeight="true" outlineLevel="0" collapsed="false">
      <c r="A13" s="11" t="s">
        <v>219</v>
      </c>
      <c r="B13" s="11" t="s">
        <v>129</v>
      </c>
      <c r="C13" s="13" t="n">
        <v>8</v>
      </c>
      <c r="D13" s="13" t="s">
        <v>146</v>
      </c>
      <c r="E13" s="13" t="n">
        <f aca="false">COUNTIF('Prompt tests'!$N$2:$N$721,$A13)</f>
        <v>5</v>
      </c>
      <c r="F13" s="13" t="n">
        <f aca="false">SUMPRODUCT(('Prompt tests'!$N$2:$N$721=$A13)*('Prompt tests'!$K$2:$K$721="Cited"))</f>
        <v>0</v>
      </c>
      <c r="G13" s="12" t="s">
        <v>1582</v>
      </c>
    </row>
    <row r="14" customFormat="false" ht="23.25" hidden="false" customHeight="true" outlineLevel="0" collapsed="false">
      <c r="A14" s="11" t="s">
        <v>226</v>
      </c>
      <c r="B14" s="11" t="s">
        <v>223</v>
      </c>
      <c r="C14" s="13" t="n">
        <v>1</v>
      </c>
      <c r="D14" s="13" t="s">
        <v>135</v>
      </c>
      <c r="E14" s="13" t="n">
        <f aca="false">COUNTIF('Prompt tests'!$N$2:$N$721,$A14)</f>
        <v>5</v>
      </c>
      <c r="F14" s="13" t="n">
        <f aca="false">SUMPRODUCT(('Prompt tests'!$N$2:$N$721=$A14)*('Prompt tests'!$K$2:$K$721="Cited"))</f>
        <v>0</v>
      </c>
      <c r="G14" s="12" t="s">
        <v>1579</v>
      </c>
    </row>
    <row r="15" customFormat="false" ht="15" hidden="false" customHeight="true" outlineLevel="0" collapsed="false">
      <c r="A15" s="11" t="s">
        <v>228</v>
      </c>
      <c r="B15" s="11" t="s">
        <v>223</v>
      </c>
      <c r="C15" s="13" t="n">
        <v>1</v>
      </c>
      <c r="D15" s="13" t="s">
        <v>141</v>
      </c>
      <c r="E15" s="13" t="n">
        <f aca="false">COUNTIF('Prompt tests'!$N$2:$N$721,$A15)</f>
        <v>5</v>
      </c>
      <c r="F15" s="13" t="n">
        <f aca="false">SUMPRODUCT(('Prompt tests'!$N$2:$N$721=$A15)*('Prompt tests'!$K$2:$K$721="Cited"))</f>
        <v>0</v>
      </c>
      <c r="G15" s="12" t="s">
        <v>230</v>
      </c>
    </row>
    <row r="16" customFormat="false" ht="23.25" hidden="false" customHeight="true" outlineLevel="0" collapsed="false">
      <c r="A16" s="11" t="s">
        <v>231</v>
      </c>
      <c r="B16" s="11" t="s">
        <v>223</v>
      </c>
      <c r="C16" s="13" t="n">
        <v>1</v>
      </c>
      <c r="D16" s="13" t="s">
        <v>146</v>
      </c>
      <c r="E16" s="13" t="n">
        <f aca="false">COUNTIF('Prompt tests'!$N$2:$N$721,$A16)</f>
        <v>5</v>
      </c>
      <c r="F16" s="13" t="n">
        <f aca="false">SUMPRODUCT(('Prompt tests'!$N$2:$N$721=$A16)*('Prompt tests'!$K$2:$K$721="Cited"))</f>
        <v>0</v>
      </c>
      <c r="G16" s="12" t="s">
        <v>1583</v>
      </c>
    </row>
    <row r="17" customFormat="false" ht="23.25" hidden="false" customHeight="true" outlineLevel="0" collapsed="false">
      <c r="A17" s="11" t="s">
        <v>235</v>
      </c>
      <c r="B17" s="11" t="s">
        <v>223</v>
      </c>
      <c r="C17" s="13" t="n">
        <v>2</v>
      </c>
      <c r="D17" s="13" t="s">
        <v>135</v>
      </c>
      <c r="E17" s="13" t="n">
        <f aca="false">COUNTIF('Prompt tests'!$N$2:$N$721,$A17)</f>
        <v>5</v>
      </c>
      <c r="F17" s="13" t="n">
        <f aca="false">SUMPRODUCT(('Prompt tests'!$N$2:$N$721=$A17)*('Prompt tests'!$K$2:$K$721="Cited"))</f>
        <v>0</v>
      </c>
      <c r="G17" s="12" t="s">
        <v>1579</v>
      </c>
    </row>
    <row r="18" customFormat="false" ht="15" hidden="false" customHeight="true" outlineLevel="0" collapsed="false">
      <c r="A18" s="11" t="s">
        <v>237</v>
      </c>
      <c r="B18" s="11" t="s">
        <v>223</v>
      </c>
      <c r="C18" s="13" t="n">
        <v>2</v>
      </c>
      <c r="D18" s="13" t="s">
        <v>141</v>
      </c>
      <c r="E18" s="13" t="n">
        <f aca="false">COUNTIF('Prompt tests'!$N$2:$N$721,$A18)</f>
        <v>5</v>
      </c>
      <c r="F18" s="13" t="n">
        <f aca="false">SUMPRODUCT(('Prompt tests'!$N$2:$N$721=$A18)*('Prompt tests'!$K$2:$K$721="Cited"))</f>
        <v>0</v>
      </c>
      <c r="G18" s="12" t="s">
        <v>239</v>
      </c>
    </row>
    <row r="19" customFormat="false" ht="23.25" hidden="false" customHeight="true" outlineLevel="0" collapsed="false">
      <c r="A19" s="11" t="s">
        <v>240</v>
      </c>
      <c r="B19" s="11" t="s">
        <v>223</v>
      </c>
      <c r="C19" s="13" t="n">
        <v>2</v>
      </c>
      <c r="D19" s="13" t="s">
        <v>146</v>
      </c>
      <c r="E19" s="13" t="n">
        <f aca="false">COUNTIF('Prompt tests'!$N$2:$N$721,$A19)</f>
        <v>5</v>
      </c>
      <c r="F19" s="13" t="n">
        <f aca="false">SUMPRODUCT(('Prompt tests'!$N$2:$N$721=$A19)*('Prompt tests'!$K$2:$K$721="Cited"))</f>
        <v>0</v>
      </c>
      <c r="G19" s="12" t="s">
        <v>1584</v>
      </c>
    </row>
    <row r="20" customFormat="false" ht="23.25" hidden="false" customHeight="true" outlineLevel="0" collapsed="false">
      <c r="A20" s="11" t="s">
        <v>289</v>
      </c>
      <c r="B20" s="11" t="s">
        <v>223</v>
      </c>
      <c r="C20" s="13" t="n">
        <v>8</v>
      </c>
      <c r="D20" s="13" t="s">
        <v>135</v>
      </c>
      <c r="E20" s="13" t="n">
        <f aca="false">COUNTIF('Prompt tests'!$N$2:$N$721,$A20)</f>
        <v>5</v>
      </c>
      <c r="F20" s="13" t="n">
        <f aca="false">SUMPRODUCT(('Prompt tests'!$N$2:$N$721=$A20)*('Prompt tests'!$K$2:$K$721="Cited"))</f>
        <v>0</v>
      </c>
      <c r="G20" s="12" t="s">
        <v>1579</v>
      </c>
    </row>
    <row r="21" customFormat="false" ht="15" hidden="false" customHeight="true" outlineLevel="0" collapsed="false">
      <c r="A21" s="11" t="s">
        <v>290</v>
      </c>
      <c r="B21" s="11" t="s">
        <v>223</v>
      </c>
      <c r="C21" s="13" t="n">
        <v>8</v>
      </c>
      <c r="D21" s="13" t="s">
        <v>141</v>
      </c>
      <c r="E21" s="13" t="n">
        <f aca="false">COUNTIF('Prompt tests'!$N$2:$N$721,$A21)</f>
        <v>5</v>
      </c>
      <c r="F21" s="13" t="n">
        <f aca="false">SUMPRODUCT(('Prompt tests'!$N$2:$N$721=$A21)*('Prompt tests'!$K$2:$K$721="Cited"))</f>
        <v>0</v>
      </c>
      <c r="G21" s="12" t="s">
        <v>292</v>
      </c>
    </row>
    <row r="22" customFormat="false" ht="23.25" hidden="false" customHeight="true" outlineLevel="0" collapsed="false">
      <c r="A22" s="11" t="s">
        <v>293</v>
      </c>
      <c r="B22" s="11" t="s">
        <v>223</v>
      </c>
      <c r="C22" s="13" t="n">
        <v>8</v>
      </c>
      <c r="D22" s="13" t="s">
        <v>146</v>
      </c>
      <c r="E22" s="13" t="n">
        <f aca="false">COUNTIF('Prompt tests'!$N$2:$N$721,$A22)</f>
        <v>5</v>
      </c>
      <c r="F22" s="13" t="n">
        <f aca="false">SUMPRODUCT(('Prompt tests'!$N$2:$N$721=$A22)*('Prompt tests'!$K$2:$K$721="Cited"))</f>
        <v>0</v>
      </c>
      <c r="G22" s="12" t="s">
        <v>1585</v>
      </c>
    </row>
    <row r="23" customFormat="false" ht="23.25" hidden="false" customHeight="true" outlineLevel="0" collapsed="false">
      <c r="A23" s="11" t="s">
        <v>300</v>
      </c>
      <c r="B23" s="11" t="s">
        <v>297</v>
      </c>
      <c r="C23" s="13" t="n">
        <v>1</v>
      </c>
      <c r="D23" s="13" t="s">
        <v>135</v>
      </c>
      <c r="E23" s="13" t="n">
        <f aca="false">COUNTIF('Prompt tests'!$N$2:$N$721,$A23)</f>
        <v>5</v>
      </c>
      <c r="F23" s="13" t="n">
        <f aca="false">SUMPRODUCT(('Prompt tests'!$N$2:$N$721=$A23)*('Prompt tests'!$K$2:$K$721="Cited"))</f>
        <v>0</v>
      </c>
      <c r="G23" s="12" t="s">
        <v>1579</v>
      </c>
    </row>
    <row r="24" customFormat="false" ht="15" hidden="false" customHeight="true" outlineLevel="0" collapsed="false">
      <c r="A24" s="11" t="s">
        <v>302</v>
      </c>
      <c r="B24" s="11" t="s">
        <v>297</v>
      </c>
      <c r="C24" s="13" t="n">
        <v>1</v>
      </c>
      <c r="D24" s="13" t="s">
        <v>141</v>
      </c>
      <c r="E24" s="13" t="n">
        <f aca="false">COUNTIF('Prompt tests'!$N$2:$N$721,$A24)</f>
        <v>5</v>
      </c>
      <c r="F24" s="13" t="n">
        <f aca="false">SUMPRODUCT(('Prompt tests'!$N$2:$N$721=$A24)*('Prompt tests'!$K$2:$K$721="Cited"))</f>
        <v>0</v>
      </c>
      <c r="G24" s="12" t="s">
        <v>303</v>
      </c>
    </row>
    <row r="25" customFormat="false" ht="15" hidden="false" customHeight="true" outlineLevel="0" collapsed="false">
      <c r="A25" s="11" t="s">
        <v>304</v>
      </c>
      <c r="B25" s="11" t="s">
        <v>297</v>
      </c>
      <c r="C25" s="13" t="n">
        <v>1</v>
      </c>
      <c r="D25" s="13" t="s">
        <v>146</v>
      </c>
      <c r="E25" s="13" t="n">
        <f aca="false">COUNTIF('Prompt tests'!$N$2:$N$721,$A25)</f>
        <v>5</v>
      </c>
      <c r="F25" s="13" t="n">
        <f aca="false">SUMPRODUCT(('Prompt tests'!$N$2:$N$721=$A25)*('Prompt tests'!$K$2:$K$721="Cited"))</f>
        <v>0</v>
      </c>
      <c r="G25" s="12" t="s">
        <v>1586</v>
      </c>
    </row>
    <row r="26" customFormat="false" ht="23.25" hidden="false" customHeight="true" outlineLevel="0" collapsed="false">
      <c r="A26" s="11" t="s">
        <v>308</v>
      </c>
      <c r="B26" s="11" t="s">
        <v>297</v>
      </c>
      <c r="C26" s="13" t="n">
        <v>2</v>
      </c>
      <c r="D26" s="13" t="s">
        <v>135</v>
      </c>
      <c r="E26" s="13" t="n">
        <f aca="false">COUNTIF('Prompt tests'!$N$2:$N$721,$A26)</f>
        <v>5</v>
      </c>
      <c r="F26" s="13" t="n">
        <f aca="false">SUMPRODUCT(('Prompt tests'!$N$2:$N$721=$A26)*('Prompt tests'!$K$2:$K$721="Cited"))</f>
        <v>0</v>
      </c>
      <c r="G26" s="12" t="s">
        <v>1579</v>
      </c>
    </row>
    <row r="27" customFormat="false" ht="15" hidden="false" customHeight="true" outlineLevel="0" collapsed="false">
      <c r="A27" s="11" t="s">
        <v>310</v>
      </c>
      <c r="B27" s="11" t="s">
        <v>297</v>
      </c>
      <c r="C27" s="13" t="n">
        <v>2</v>
      </c>
      <c r="D27" s="13" t="s">
        <v>141</v>
      </c>
      <c r="E27" s="13" t="n">
        <f aca="false">COUNTIF('Prompt tests'!$N$2:$N$721,$A27)</f>
        <v>5</v>
      </c>
      <c r="F27" s="13" t="n">
        <f aca="false">SUMPRODUCT(('Prompt tests'!$N$2:$N$721=$A27)*('Prompt tests'!$K$2:$K$721="Cited"))</f>
        <v>0</v>
      </c>
      <c r="G27" s="12" t="s">
        <v>311</v>
      </c>
    </row>
    <row r="28" customFormat="false" ht="15" hidden="false" customHeight="true" outlineLevel="0" collapsed="false">
      <c r="A28" s="11" t="s">
        <v>312</v>
      </c>
      <c r="B28" s="11" t="s">
        <v>297</v>
      </c>
      <c r="C28" s="13" t="n">
        <v>2</v>
      </c>
      <c r="D28" s="13" t="s">
        <v>146</v>
      </c>
      <c r="E28" s="13" t="n">
        <f aca="false">COUNTIF('Prompt tests'!$N$2:$N$721,$A28)</f>
        <v>5</v>
      </c>
      <c r="F28" s="13" t="n">
        <f aca="false">SUMPRODUCT(('Prompt tests'!$N$2:$N$721=$A28)*('Prompt tests'!$K$2:$K$721="Cited"))</f>
        <v>0</v>
      </c>
      <c r="G28" s="12" t="s">
        <v>1586</v>
      </c>
    </row>
    <row r="29" customFormat="false" ht="23.25" hidden="false" customHeight="true" outlineLevel="0" collapsed="false">
      <c r="A29" s="11" t="s">
        <v>355</v>
      </c>
      <c r="B29" s="11" t="s">
        <v>297</v>
      </c>
      <c r="C29" s="13" t="n">
        <v>8</v>
      </c>
      <c r="D29" s="13" t="s">
        <v>135</v>
      </c>
      <c r="E29" s="13" t="n">
        <f aca="false">COUNTIF('Prompt tests'!$N$2:$N$721,$A29)</f>
        <v>5</v>
      </c>
      <c r="F29" s="13" t="n">
        <f aca="false">SUMPRODUCT(('Prompt tests'!$N$2:$N$721=$A29)*('Prompt tests'!$K$2:$K$721="Cited"))</f>
        <v>0</v>
      </c>
      <c r="G29" s="12" t="s">
        <v>1579</v>
      </c>
    </row>
    <row r="30" customFormat="false" ht="15" hidden="false" customHeight="true" outlineLevel="0" collapsed="false">
      <c r="A30" s="11" t="s">
        <v>357</v>
      </c>
      <c r="B30" s="11" t="s">
        <v>297</v>
      </c>
      <c r="C30" s="13" t="n">
        <v>8</v>
      </c>
      <c r="D30" s="13" t="s">
        <v>141</v>
      </c>
      <c r="E30" s="13" t="n">
        <f aca="false">COUNTIF('Prompt tests'!$N$2:$N$721,$A30)</f>
        <v>5</v>
      </c>
      <c r="F30" s="13" t="n">
        <f aca="false">SUMPRODUCT(('Prompt tests'!$N$2:$N$721=$A30)*('Prompt tests'!$K$2:$K$721="Cited"))</f>
        <v>0</v>
      </c>
      <c r="G30" s="12" t="s">
        <v>359</v>
      </c>
    </row>
    <row r="31" customFormat="false" ht="15" hidden="false" customHeight="true" outlineLevel="0" collapsed="false">
      <c r="A31" s="11" t="s">
        <v>360</v>
      </c>
      <c r="B31" s="11" t="s">
        <v>297</v>
      </c>
      <c r="C31" s="13" t="n">
        <v>8</v>
      </c>
      <c r="D31" s="13" t="s">
        <v>146</v>
      </c>
      <c r="E31" s="13" t="n">
        <f aca="false">COUNTIF('Prompt tests'!$N$2:$N$721,$A31)</f>
        <v>5</v>
      </c>
      <c r="F31" s="13" t="n">
        <f aca="false">SUMPRODUCT(('Prompt tests'!$N$2:$N$721=$A31)*('Prompt tests'!$K$2:$K$721="Cited"))</f>
        <v>0</v>
      </c>
      <c r="G31" s="12" t="s">
        <v>1586</v>
      </c>
    </row>
    <row r="32" customFormat="false" ht="23.25" hidden="false" customHeight="true" outlineLevel="0" collapsed="false">
      <c r="A32" s="11" t="s">
        <v>366</v>
      </c>
      <c r="B32" s="11" t="s">
        <v>363</v>
      </c>
      <c r="C32" s="13" t="n">
        <v>1</v>
      </c>
      <c r="D32" s="13" t="s">
        <v>135</v>
      </c>
      <c r="E32" s="13" t="n">
        <f aca="false">COUNTIF('Prompt tests'!$N$2:$N$721,$A32)</f>
        <v>5</v>
      </c>
      <c r="F32" s="13" t="n">
        <f aca="false">SUMPRODUCT(('Prompt tests'!$N$2:$N$721=$A32)*('Prompt tests'!$K$2:$K$721="Cited"))</f>
        <v>0</v>
      </c>
      <c r="G32" s="12" t="s">
        <v>1579</v>
      </c>
    </row>
    <row r="33" customFormat="false" ht="15" hidden="false" customHeight="true" outlineLevel="0" collapsed="false">
      <c r="A33" s="11" t="s">
        <v>368</v>
      </c>
      <c r="B33" s="11" t="s">
        <v>363</v>
      </c>
      <c r="C33" s="13" t="n">
        <v>1</v>
      </c>
      <c r="D33" s="13" t="s">
        <v>141</v>
      </c>
      <c r="E33" s="13" t="n">
        <f aca="false">COUNTIF('Prompt tests'!$N$2:$N$721,$A33)</f>
        <v>5</v>
      </c>
      <c r="F33" s="13" t="n">
        <f aca="false">SUMPRODUCT(('Prompt tests'!$N$2:$N$721=$A33)*('Prompt tests'!$K$2:$K$721="Cited"))</f>
        <v>0</v>
      </c>
      <c r="G33" s="12" t="s">
        <v>370</v>
      </c>
    </row>
    <row r="34" customFormat="false" ht="15" hidden="false" customHeight="true" outlineLevel="0" collapsed="false">
      <c r="A34" s="11" t="s">
        <v>371</v>
      </c>
      <c r="B34" s="11" t="s">
        <v>363</v>
      </c>
      <c r="C34" s="13" t="n">
        <v>1</v>
      </c>
      <c r="D34" s="13" t="s">
        <v>146</v>
      </c>
      <c r="E34" s="13" t="n">
        <f aca="false">COUNTIF('Prompt tests'!$N$2:$N$721,$A34)</f>
        <v>5</v>
      </c>
      <c r="F34" s="13" t="n">
        <f aca="false">SUMPRODUCT(('Prompt tests'!$N$2:$N$721=$A34)*('Prompt tests'!$K$2:$K$721="Cited"))</f>
        <v>0</v>
      </c>
      <c r="G34" s="12" t="s">
        <v>1586</v>
      </c>
    </row>
    <row r="35" customFormat="false" ht="23.25" hidden="false" customHeight="true" outlineLevel="0" collapsed="false">
      <c r="A35" s="11" t="s">
        <v>374</v>
      </c>
      <c r="B35" s="11" t="s">
        <v>363</v>
      </c>
      <c r="C35" s="13" t="n">
        <v>2</v>
      </c>
      <c r="D35" s="13" t="s">
        <v>135</v>
      </c>
      <c r="E35" s="13" t="n">
        <f aca="false">COUNTIF('Prompt tests'!$N$2:$N$721,$A35)</f>
        <v>5</v>
      </c>
      <c r="F35" s="13" t="n">
        <f aca="false">SUMPRODUCT(('Prompt tests'!$N$2:$N$721=$A35)*('Prompt tests'!$K$2:$K$721="Cited"))</f>
        <v>0</v>
      </c>
      <c r="G35" s="12" t="s">
        <v>1579</v>
      </c>
    </row>
    <row r="36" customFormat="false" ht="15" hidden="false" customHeight="true" outlineLevel="0" collapsed="false">
      <c r="A36" s="11" t="s">
        <v>376</v>
      </c>
      <c r="B36" s="11" t="s">
        <v>363</v>
      </c>
      <c r="C36" s="13" t="n">
        <v>2</v>
      </c>
      <c r="D36" s="13" t="s">
        <v>141</v>
      </c>
      <c r="E36" s="13" t="n">
        <f aca="false">COUNTIF('Prompt tests'!$N$2:$N$721,$A36)</f>
        <v>5</v>
      </c>
      <c r="F36" s="13" t="n">
        <f aca="false">SUMPRODUCT(('Prompt tests'!$N$2:$N$721=$A36)*('Prompt tests'!$K$2:$K$721="Cited"))</f>
        <v>0</v>
      </c>
      <c r="G36" s="12" t="s">
        <v>378</v>
      </c>
    </row>
    <row r="37" customFormat="false" ht="15" hidden="false" customHeight="true" outlineLevel="0" collapsed="false">
      <c r="A37" s="11" t="s">
        <v>379</v>
      </c>
      <c r="B37" s="11" t="s">
        <v>363</v>
      </c>
      <c r="C37" s="13" t="n">
        <v>2</v>
      </c>
      <c r="D37" s="13" t="s">
        <v>146</v>
      </c>
      <c r="E37" s="13" t="n">
        <f aca="false">COUNTIF('Prompt tests'!$N$2:$N$721,$A37)</f>
        <v>5</v>
      </c>
      <c r="F37" s="13" t="n">
        <f aca="false">SUMPRODUCT(('Prompt tests'!$N$2:$N$721=$A37)*('Prompt tests'!$K$2:$K$721="Cited"))</f>
        <v>0</v>
      </c>
      <c r="G37" s="12" t="s">
        <v>1586</v>
      </c>
    </row>
    <row r="38" customFormat="false" ht="23.25" hidden="false" customHeight="true" outlineLevel="0" collapsed="false">
      <c r="A38" s="11" t="s">
        <v>422</v>
      </c>
      <c r="B38" s="11" t="s">
        <v>363</v>
      </c>
      <c r="C38" s="13" t="n">
        <v>8</v>
      </c>
      <c r="D38" s="13" t="s">
        <v>135</v>
      </c>
      <c r="E38" s="13" t="n">
        <f aca="false">COUNTIF('Prompt tests'!$N$2:$N$721,$A38)</f>
        <v>5</v>
      </c>
      <c r="F38" s="13" t="n">
        <f aca="false">SUMPRODUCT(('Prompt tests'!$N$2:$N$721=$A38)*('Prompt tests'!$K$2:$K$721="Cited"))</f>
        <v>0</v>
      </c>
      <c r="G38" s="12" t="s">
        <v>1579</v>
      </c>
    </row>
    <row r="39" customFormat="false" ht="15" hidden="false" customHeight="true" outlineLevel="0" collapsed="false">
      <c r="A39" s="11" t="s">
        <v>424</v>
      </c>
      <c r="B39" s="11" t="s">
        <v>363</v>
      </c>
      <c r="C39" s="13" t="n">
        <v>8</v>
      </c>
      <c r="D39" s="13" t="s">
        <v>141</v>
      </c>
      <c r="E39" s="13" t="n">
        <f aca="false">COUNTIF('Prompt tests'!$N$2:$N$721,$A39)</f>
        <v>5</v>
      </c>
      <c r="F39" s="13" t="n">
        <f aca="false">SUMPRODUCT(('Prompt tests'!$N$2:$N$721=$A39)*('Prompt tests'!$K$2:$K$721="Cited"))</f>
        <v>0</v>
      </c>
      <c r="G39" s="12" t="s">
        <v>426</v>
      </c>
    </row>
    <row r="40" customFormat="false" ht="15" hidden="false" customHeight="true" outlineLevel="0" collapsed="false">
      <c r="A40" s="11" t="s">
        <v>427</v>
      </c>
      <c r="B40" s="11" t="s">
        <v>363</v>
      </c>
      <c r="C40" s="13" t="n">
        <v>8</v>
      </c>
      <c r="D40" s="13" t="s">
        <v>146</v>
      </c>
      <c r="E40" s="13" t="n">
        <f aca="false">COUNTIF('Prompt tests'!$N$2:$N$721,$A40)</f>
        <v>5</v>
      </c>
      <c r="F40" s="13" t="n">
        <f aca="false">SUMPRODUCT(('Prompt tests'!$N$2:$N$721=$A40)*('Prompt tests'!$K$2:$K$721="Cited"))</f>
        <v>0</v>
      </c>
      <c r="G40" s="12" t="s">
        <v>1586</v>
      </c>
    </row>
    <row r="41" customFormat="false" ht="23.25" hidden="false" customHeight="true" outlineLevel="0" collapsed="false">
      <c r="A41" s="11" t="s">
        <v>433</v>
      </c>
      <c r="B41" s="11" t="s">
        <v>430</v>
      </c>
      <c r="C41" s="13" t="n">
        <v>1</v>
      </c>
      <c r="D41" s="13" t="s">
        <v>135</v>
      </c>
      <c r="E41" s="13" t="n">
        <f aca="false">COUNTIF('Prompt tests'!$N$2:$N$721,$A41)</f>
        <v>5</v>
      </c>
      <c r="F41" s="13" t="n">
        <f aca="false">SUMPRODUCT(('Prompt tests'!$N$2:$N$721=$A41)*('Prompt tests'!$K$2:$K$721="Cited"))</f>
        <v>0</v>
      </c>
      <c r="G41" s="12" t="s">
        <v>1579</v>
      </c>
    </row>
    <row r="42" customFormat="false" ht="15" hidden="false" customHeight="true" outlineLevel="0" collapsed="false">
      <c r="A42" s="11" t="s">
        <v>435</v>
      </c>
      <c r="B42" s="11" t="s">
        <v>430</v>
      </c>
      <c r="C42" s="13" t="n">
        <v>1</v>
      </c>
      <c r="D42" s="13" t="s">
        <v>141</v>
      </c>
      <c r="E42" s="13" t="n">
        <f aca="false">COUNTIF('Prompt tests'!$N$2:$N$721,$A42)</f>
        <v>5</v>
      </c>
      <c r="F42" s="13" t="n">
        <f aca="false">SUMPRODUCT(('Prompt tests'!$N$2:$N$721=$A42)*('Prompt tests'!$K$2:$K$721="Cited"))</f>
        <v>0</v>
      </c>
      <c r="G42" s="12" t="s">
        <v>437</v>
      </c>
    </row>
    <row r="43" customFormat="false" ht="15" hidden="false" customHeight="true" outlineLevel="0" collapsed="false">
      <c r="A43" s="11" t="s">
        <v>438</v>
      </c>
      <c r="B43" s="11" t="s">
        <v>430</v>
      </c>
      <c r="C43" s="13" t="n">
        <v>1</v>
      </c>
      <c r="D43" s="13" t="s">
        <v>146</v>
      </c>
      <c r="E43" s="13" t="n">
        <f aca="false">COUNTIF('Prompt tests'!$N$2:$N$721,$A43)</f>
        <v>5</v>
      </c>
      <c r="F43" s="13" t="n">
        <f aca="false">SUMPRODUCT(('Prompt tests'!$N$2:$N$721=$A43)*('Prompt tests'!$K$2:$K$721="Cited"))</f>
        <v>0</v>
      </c>
      <c r="G43" s="12" t="s">
        <v>1586</v>
      </c>
    </row>
    <row r="44" customFormat="false" ht="23.25" hidden="false" customHeight="true" outlineLevel="0" collapsed="false">
      <c r="A44" s="11" t="s">
        <v>441</v>
      </c>
      <c r="B44" s="11" t="s">
        <v>430</v>
      </c>
      <c r="C44" s="13" t="n">
        <v>2</v>
      </c>
      <c r="D44" s="13" t="s">
        <v>135</v>
      </c>
      <c r="E44" s="13" t="n">
        <f aca="false">COUNTIF('Prompt tests'!$N$2:$N$721,$A44)</f>
        <v>5</v>
      </c>
      <c r="F44" s="13" t="n">
        <f aca="false">SUMPRODUCT(('Prompt tests'!$N$2:$N$721=$A44)*('Prompt tests'!$K$2:$K$721="Cited"))</f>
        <v>0</v>
      </c>
      <c r="G44" s="12" t="s">
        <v>1579</v>
      </c>
    </row>
    <row r="45" customFormat="false" ht="15" hidden="false" customHeight="true" outlineLevel="0" collapsed="false">
      <c r="A45" s="11" t="s">
        <v>443</v>
      </c>
      <c r="B45" s="11" t="s">
        <v>430</v>
      </c>
      <c r="C45" s="13" t="n">
        <v>2</v>
      </c>
      <c r="D45" s="13" t="s">
        <v>141</v>
      </c>
      <c r="E45" s="13" t="n">
        <f aca="false">COUNTIF('Prompt tests'!$N$2:$N$721,$A45)</f>
        <v>5</v>
      </c>
      <c r="F45" s="13" t="n">
        <f aca="false">SUMPRODUCT(('Prompt tests'!$N$2:$N$721=$A45)*('Prompt tests'!$K$2:$K$721="Cited"))</f>
        <v>0</v>
      </c>
      <c r="G45" s="12" t="s">
        <v>445</v>
      </c>
    </row>
    <row r="46" customFormat="false" ht="15" hidden="false" customHeight="true" outlineLevel="0" collapsed="false">
      <c r="A46" s="11" t="s">
        <v>446</v>
      </c>
      <c r="B46" s="11" t="s">
        <v>430</v>
      </c>
      <c r="C46" s="13" t="n">
        <v>2</v>
      </c>
      <c r="D46" s="13" t="s">
        <v>146</v>
      </c>
      <c r="E46" s="13" t="n">
        <f aca="false">COUNTIF('Prompt tests'!$N$2:$N$721,$A46)</f>
        <v>5</v>
      </c>
      <c r="F46" s="13" t="n">
        <f aca="false">SUMPRODUCT(('Prompt tests'!$N$2:$N$721=$A46)*('Prompt tests'!$K$2:$K$721="Cited"))</f>
        <v>0</v>
      </c>
      <c r="G46" s="12" t="s">
        <v>1586</v>
      </c>
    </row>
    <row r="47" customFormat="false" ht="23.25" hidden="false" customHeight="true" outlineLevel="0" collapsed="false">
      <c r="A47" s="11" t="s">
        <v>489</v>
      </c>
      <c r="B47" s="11" t="s">
        <v>430</v>
      </c>
      <c r="C47" s="13" t="n">
        <v>8</v>
      </c>
      <c r="D47" s="13" t="s">
        <v>135</v>
      </c>
      <c r="E47" s="13" t="n">
        <f aca="false">COUNTIF('Prompt tests'!$N$2:$N$721,$A47)</f>
        <v>5</v>
      </c>
      <c r="F47" s="13" t="n">
        <f aca="false">SUMPRODUCT(('Prompt tests'!$N$2:$N$721=$A47)*('Prompt tests'!$K$2:$K$721="Cited"))</f>
        <v>0</v>
      </c>
      <c r="G47" s="12" t="s">
        <v>1579</v>
      </c>
    </row>
    <row r="48" customFormat="false" ht="15" hidden="false" customHeight="true" outlineLevel="0" collapsed="false">
      <c r="A48" s="11" t="s">
        <v>491</v>
      </c>
      <c r="B48" s="11" t="s">
        <v>430</v>
      </c>
      <c r="C48" s="13" t="n">
        <v>8</v>
      </c>
      <c r="D48" s="13" t="s">
        <v>141</v>
      </c>
      <c r="E48" s="13" t="n">
        <f aca="false">COUNTIF('Prompt tests'!$N$2:$N$721,$A48)</f>
        <v>5</v>
      </c>
      <c r="F48" s="13" t="n">
        <f aca="false">SUMPRODUCT(('Prompt tests'!$N$2:$N$721=$A48)*('Prompt tests'!$K$2:$K$721="Cited"))</f>
        <v>0</v>
      </c>
      <c r="G48" s="12" t="s">
        <v>493</v>
      </c>
    </row>
    <row r="49" customFormat="false" ht="15" hidden="false" customHeight="true" outlineLevel="0" collapsed="false">
      <c r="A49" s="11" t="s">
        <v>494</v>
      </c>
      <c r="B49" s="11" t="s">
        <v>430</v>
      </c>
      <c r="C49" s="13" t="n">
        <v>8</v>
      </c>
      <c r="D49" s="13" t="s">
        <v>146</v>
      </c>
      <c r="E49" s="13" t="n">
        <f aca="false">COUNTIF('Prompt tests'!$N$2:$N$721,$A49)</f>
        <v>5</v>
      </c>
      <c r="F49" s="13" t="n">
        <f aca="false">SUMPRODUCT(('Prompt tests'!$N$2:$N$721=$A49)*('Prompt tests'!$K$2:$K$721="Cited"))</f>
        <v>0</v>
      </c>
      <c r="G49" s="12" t="s">
        <v>1586</v>
      </c>
    </row>
    <row r="50" customFormat="false" ht="23.25" hidden="false" customHeight="true" outlineLevel="0" collapsed="false">
      <c r="A50" s="11" t="s">
        <v>664</v>
      </c>
      <c r="B50" s="11" t="s">
        <v>661</v>
      </c>
      <c r="C50" s="13" t="n">
        <v>1</v>
      </c>
      <c r="D50" s="13" t="s">
        <v>135</v>
      </c>
      <c r="E50" s="13" t="n">
        <f aca="false">COUNTIF('Prompt tests'!$N$2:$N$721,$A50)</f>
        <v>5</v>
      </c>
      <c r="F50" s="13" t="n">
        <f aca="false">SUMPRODUCT(('Prompt tests'!$N$2:$N$721=$A50)*('Prompt tests'!$K$2:$K$721="Cited"))</f>
        <v>0</v>
      </c>
      <c r="G50" s="12" t="s">
        <v>1579</v>
      </c>
    </row>
    <row r="51" customFormat="false" ht="15" hidden="false" customHeight="true" outlineLevel="0" collapsed="false">
      <c r="A51" s="11" t="s">
        <v>666</v>
      </c>
      <c r="B51" s="11" t="s">
        <v>661</v>
      </c>
      <c r="C51" s="13" t="n">
        <v>1</v>
      </c>
      <c r="D51" s="13" t="s">
        <v>141</v>
      </c>
      <c r="E51" s="13" t="n">
        <f aca="false">COUNTIF('Prompt tests'!$N$2:$N$721,$A51)</f>
        <v>5</v>
      </c>
      <c r="F51" s="13" t="n">
        <f aca="false">SUMPRODUCT(('Prompt tests'!$N$2:$N$721=$A51)*('Prompt tests'!$K$2:$K$721="Cited"))</f>
        <v>0</v>
      </c>
      <c r="G51" s="12" t="s">
        <v>668</v>
      </c>
    </row>
    <row r="52" customFormat="false" ht="15" hidden="false" customHeight="true" outlineLevel="0" collapsed="false">
      <c r="A52" s="11" t="s">
        <v>669</v>
      </c>
      <c r="B52" s="11" t="s">
        <v>661</v>
      </c>
      <c r="C52" s="13" t="n">
        <v>1</v>
      </c>
      <c r="D52" s="13" t="s">
        <v>146</v>
      </c>
      <c r="E52" s="13" t="n">
        <f aca="false">COUNTIF('Prompt tests'!$N$2:$N$721,$A52)</f>
        <v>5</v>
      </c>
      <c r="F52" s="13" t="n">
        <f aca="false">SUMPRODUCT(('Prompt tests'!$N$2:$N$721=$A52)*('Prompt tests'!$K$2:$K$721="Cited"))</f>
        <v>0</v>
      </c>
      <c r="G52" s="12" t="s">
        <v>1586</v>
      </c>
    </row>
    <row r="53" customFormat="false" ht="23.25" hidden="false" customHeight="true" outlineLevel="0" collapsed="false">
      <c r="A53" s="11" t="s">
        <v>672</v>
      </c>
      <c r="B53" s="11" t="s">
        <v>661</v>
      </c>
      <c r="C53" s="13" t="n">
        <v>2</v>
      </c>
      <c r="D53" s="13" t="s">
        <v>135</v>
      </c>
      <c r="E53" s="13" t="n">
        <f aca="false">COUNTIF('Prompt tests'!$N$2:$N$721,$A53)</f>
        <v>5</v>
      </c>
      <c r="F53" s="13" t="n">
        <f aca="false">SUMPRODUCT(('Prompt tests'!$N$2:$N$721=$A53)*('Prompt tests'!$K$2:$K$721="Cited"))</f>
        <v>0</v>
      </c>
      <c r="G53" s="12" t="s">
        <v>1579</v>
      </c>
    </row>
    <row r="54" customFormat="false" ht="15" hidden="false" customHeight="true" outlineLevel="0" collapsed="false">
      <c r="A54" s="11" t="s">
        <v>674</v>
      </c>
      <c r="B54" s="11" t="s">
        <v>661</v>
      </c>
      <c r="C54" s="13" t="n">
        <v>2</v>
      </c>
      <c r="D54" s="13" t="s">
        <v>141</v>
      </c>
      <c r="E54" s="13" t="n">
        <f aca="false">COUNTIF('Prompt tests'!$N$2:$N$721,$A54)</f>
        <v>5</v>
      </c>
      <c r="F54" s="13" t="n">
        <f aca="false">SUMPRODUCT(('Prompt tests'!$N$2:$N$721=$A54)*('Prompt tests'!$K$2:$K$721="Cited"))</f>
        <v>0</v>
      </c>
      <c r="G54" s="12" t="s">
        <v>676</v>
      </c>
    </row>
    <row r="55" customFormat="false" ht="15" hidden="false" customHeight="true" outlineLevel="0" collapsed="false">
      <c r="A55" s="11" t="s">
        <v>677</v>
      </c>
      <c r="B55" s="11" t="s">
        <v>661</v>
      </c>
      <c r="C55" s="13" t="n">
        <v>2</v>
      </c>
      <c r="D55" s="13" t="s">
        <v>146</v>
      </c>
      <c r="E55" s="13" t="n">
        <f aca="false">COUNTIF('Prompt tests'!$N$2:$N$721,$A55)</f>
        <v>5</v>
      </c>
      <c r="F55" s="13" t="n">
        <f aca="false">SUMPRODUCT(('Prompt tests'!$N$2:$N$721=$A55)*('Prompt tests'!$K$2:$K$721="Cited"))</f>
        <v>0</v>
      </c>
      <c r="G55" s="12" t="s">
        <v>1586</v>
      </c>
    </row>
    <row r="56" customFormat="false" ht="23.25" hidden="false" customHeight="true" outlineLevel="0" collapsed="false">
      <c r="A56" s="11" t="s">
        <v>720</v>
      </c>
      <c r="B56" s="11" t="s">
        <v>661</v>
      </c>
      <c r="C56" s="13" t="n">
        <v>8</v>
      </c>
      <c r="D56" s="13" t="s">
        <v>135</v>
      </c>
      <c r="E56" s="13" t="n">
        <f aca="false">COUNTIF('Prompt tests'!$N$2:$N$721,$A56)</f>
        <v>5</v>
      </c>
      <c r="F56" s="13" t="n">
        <f aca="false">SUMPRODUCT(('Prompt tests'!$N$2:$N$721=$A56)*('Prompt tests'!$K$2:$K$721="Cited"))</f>
        <v>0</v>
      </c>
      <c r="G56" s="12" t="s">
        <v>1579</v>
      </c>
    </row>
    <row r="57" customFormat="false" ht="15" hidden="false" customHeight="true" outlineLevel="0" collapsed="false">
      <c r="A57" s="11" t="s">
        <v>722</v>
      </c>
      <c r="B57" s="11" t="s">
        <v>661</v>
      </c>
      <c r="C57" s="13" t="n">
        <v>8</v>
      </c>
      <c r="D57" s="13" t="s">
        <v>141</v>
      </c>
      <c r="E57" s="13" t="n">
        <f aca="false">COUNTIF('Prompt tests'!$N$2:$N$721,$A57)</f>
        <v>5</v>
      </c>
      <c r="F57" s="13" t="n">
        <f aca="false">SUMPRODUCT(('Prompt tests'!$N$2:$N$721=$A57)*('Prompt tests'!$K$2:$K$721="Cited"))</f>
        <v>0</v>
      </c>
      <c r="G57" s="12" t="s">
        <v>724</v>
      </c>
    </row>
    <row r="58" customFormat="false" ht="15" hidden="false" customHeight="true" outlineLevel="0" collapsed="false">
      <c r="A58" s="11" t="s">
        <v>725</v>
      </c>
      <c r="B58" s="11" t="s">
        <v>661</v>
      </c>
      <c r="C58" s="13" t="n">
        <v>8</v>
      </c>
      <c r="D58" s="13" t="s">
        <v>146</v>
      </c>
      <c r="E58" s="13" t="n">
        <f aca="false">COUNTIF('Prompt tests'!$N$2:$N$721,$A58)</f>
        <v>5</v>
      </c>
      <c r="F58" s="13" t="n">
        <f aca="false">SUMPRODUCT(('Prompt tests'!$N$2:$N$721=$A58)*('Prompt tests'!$K$2:$K$721="Cited"))</f>
        <v>0</v>
      </c>
      <c r="G58" s="12" t="s">
        <v>1586</v>
      </c>
    </row>
    <row r="60" customFormat="false" ht="15" hidden="false" customHeight="true" outlineLevel="0" collapsed="false">
      <c r="A60" s="4" t="s">
        <v>1587</v>
      </c>
      <c r="F60" s="4" t="n">
        <f aca="false">SUM(F5:F58)</f>
        <v>0</v>
      </c>
      <c r="G60" s="4" t="s">
        <v>1588</v>
      </c>
    </row>
  </sheetData>
  <mergeCells count="1">
    <mergeCell ref="A2:G2"/>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G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34"/>
    <col collapsed="false" customWidth="true" hidden="false" outlineLevel="0" max="2" min="2" style="1" width="26"/>
    <col collapsed="false" customWidth="true" hidden="false" outlineLevel="0" max="3" min="3" style="1" width="30"/>
    <col collapsed="false" customWidth="true" hidden="false" outlineLevel="0" max="4" min="4" style="1" width="20"/>
    <col collapsed="false" customWidth="true" hidden="false" outlineLevel="0" max="5" min="5" style="1" width="40"/>
    <col collapsed="false" customWidth="true" hidden="false" outlineLevel="0" max="6" min="6" style="1" width="46"/>
    <col collapsed="false" customWidth="true" hidden="false" outlineLevel="0" max="7" min="7" style="1" width="60"/>
  </cols>
  <sheetData>
    <row r="1" customFormat="false" ht="30" hidden="false" customHeight="true" outlineLevel="0" collapsed="false">
      <c r="A1" s="10" t="s">
        <v>65</v>
      </c>
      <c r="B1" s="10" t="s">
        <v>68</v>
      </c>
      <c r="C1" s="10" t="s">
        <v>70</v>
      </c>
      <c r="D1" s="10" t="s">
        <v>1589</v>
      </c>
      <c r="E1" s="10" t="s">
        <v>1590</v>
      </c>
      <c r="F1" s="10" t="s">
        <v>112</v>
      </c>
      <c r="G1" s="10" t="s">
        <v>114</v>
      </c>
    </row>
    <row r="2" customFormat="false" ht="15" hidden="false" customHeight="true" outlineLevel="0" collapsed="false">
      <c r="A2" s="11" t="s">
        <v>128</v>
      </c>
      <c r="B2" s="11" t="s">
        <v>129</v>
      </c>
      <c r="C2" s="12" t="s">
        <v>130</v>
      </c>
      <c r="D2" s="11" t="s">
        <v>1591</v>
      </c>
      <c r="E2" s="11" t="s">
        <v>1592</v>
      </c>
      <c r="F2" s="12" t="s">
        <v>1593</v>
      </c>
      <c r="G2" s="12" t="s">
        <v>1594</v>
      </c>
    </row>
    <row r="3" customFormat="false" ht="15" hidden="false" customHeight="true" outlineLevel="0" collapsed="false">
      <c r="A3" s="11" t="s">
        <v>222</v>
      </c>
      <c r="B3" s="11" t="s">
        <v>223</v>
      </c>
      <c r="C3" s="12" t="s">
        <v>224</v>
      </c>
      <c r="D3" s="11"/>
      <c r="E3" s="11" t="s">
        <v>1595</v>
      </c>
      <c r="F3" s="12" t="s">
        <v>1596</v>
      </c>
      <c r="G3" s="12" t="s">
        <v>1594</v>
      </c>
    </row>
    <row r="4" customFormat="false" ht="15" hidden="false" customHeight="true" outlineLevel="0" collapsed="false">
      <c r="A4" s="11" t="s">
        <v>296</v>
      </c>
      <c r="B4" s="11" t="s">
        <v>297</v>
      </c>
      <c r="C4" s="12" t="s">
        <v>298</v>
      </c>
      <c r="D4" s="11"/>
      <c r="E4" s="11" t="s">
        <v>1597</v>
      </c>
      <c r="F4" s="12" t="s">
        <v>1593</v>
      </c>
      <c r="G4" s="12" t="s">
        <v>1594</v>
      </c>
    </row>
    <row r="5" customFormat="false" ht="15" hidden="false" customHeight="true" outlineLevel="0" collapsed="false">
      <c r="A5" s="11" t="s">
        <v>362</v>
      </c>
      <c r="B5" s="11" t="s">
        <v>363</v>
      </c>
      <c r="C5" s="12" t="s">
        <v>364</v>
      </c>
      <c r="D5" s="11"/>
      <c r="E5" s="11" t="s">
        <v>1598</v>
      </c>
      <c r="F5" s="12" t="s">
        <v>1593</v>
      </c>
      <c r="G5" s="12" t="s">
        <v>1594</v>
      </c>
    </row>
    <row r="6" customFormat="false" ht="27.75" hidden="false" customHeight="true" outlineLevel="0" collapsed="false">
      <c r="A6" s="11" t="s">
        <v>429</v>
      </c>
      <c r="B6" s="11" t="s">
        <v>430</v>
      </c>
      <c r="C6" s="12" t="s">
        <v>431</v>
      </c>
      <c r="D6" s="11" t="s">
        <v>1599</v>
      </c>
      <c r="E6" s="11" t="s">
        <v>1600</v>
      </c>
      <c r="F6" s="12" t="s">
        <v>1601</v>
      </c>
      <c r="G6" s="12" t="s">
        <v>1602</v>
      </c>
    </row>
    <row r="7" customFormat="false" ht="27.75" hidden="false" customHeight="true" outlineLevel="0" collapsed="false">
      <c r="A7" s="11" t="s">
        <v>496</v>
      </c>
      <c r="B7" s="11" t="s">
        <v>430</v>
      </c>
      <c r="C7" s="12" t="s">
        <v>431</v>
      </c>
      <c r="D7" s="11" t="s">
        <v>1603</v>
      </c>
      <c r="E7" s="11" t="s">
        <v>1604</v>
      </c>
      <c r="F7" s="12" t="s">
        <v>1601</v>
      </c>
      <c r="G7" s="12" t="s">
        <v>1602</v>
      </c>
    </row>
    <row r="8" customFormat="false" ht="27.75" hidden="false" customHeight="true" outlineLevel="0" collapsed="false">
      <c r="A8" s="11" t="s">
        <v>537</v>
      </c>
      <c r="B8" s="11" t="s">
        <v>430</v>
      </c>
      <c r="C8" s="12" t="s">
        <v>431</v>
      </c>
      <c r="D8" s="11" t="s">
        <v>1605</v>
      </c>
      <c r="E8" s="11" t="s">
        <v>1606</v>
      </c>
      <c r="F8" s="12" t="s">
        <v>1601</v>
      </c>
      <c r="G8" s="12" t="s">
        <v>1602</v>
      </c>
    </row>
    <row r="9" customFormat="false" ht="27.75" hidden="false" customHeight="true" outlineLevel="0" collapsed="false">
      <c r="A9" s="11" t="s">
        <v>578</v>
      </c>
      <c r="B9" s="11" t="s">
        <v>430</v>
      </c>
      <c r="C9" s="12" t="s">
        <v>431</v>
      </c>
      <c r="D9" s="11" t="s">
        <v>1607</v>
      </c>
      <c r="E9" s="11" t="s">
        <v>1608</v>
      </c>
      <c r="F9" s="12" t="s">
        <v>1601</v>
      </c>
      <c r="G9" s="12" t="s">
        <v>1602</v>
      </c>
    </row>
    <row r="10" customFormat="false" ht="27.75" hidden="false" customHeight="true" outlineLevel="0" collapsed="false">
      <c r="A10" s="11" t="s">
        <v>619</v>
      </c>
      <c r="B10" s="11" t="s">
        <v>430</v>
      </c>
      <c r="C10" s="12" t="s">
        <v>431</v>
      </c>
      <c r="D10" s="11" t="s">
        <v>1609</v>
      </c>
      <c r="E10" s="11" t="s">
        <v>1610</v>
      </c>
      <c r="F10" s="12" t="s">
        <v>1601</v>
      </c>
      <c r="G10" s="12" t="s">
        <v>1602</v>
      </c>
    </row>
    <row r="11" customFormat="false" ht="27.75" hidden="false" customHeight="true" outlineLevel="0" collapsed="false">
      <c r="A11" s="11" t="s">
        <v>660</v>
      </c>
      <c r="B11" s="11" t="s">
        <v>661</v>
      </c>
      <c r="C11" s="12" t="s">
        <v>662</v>
      </c>
      <c r="D11" s="11" t="s">
        <v>1611</v>
      </c>
      <c r="E11" s="11" t="s">
        <v>1612</v>
      </c>
      <c r="F11" s="12" t="s">
        <v>1601</v>
      </c>
      <c r="G11" s="12" t="s">
        <v>1613</v>
      </c>
    </row>
    <row r="12" customFormat="false" ht="27.75" hidden="false" customHeight="true" outlineLevel="0" collapsed="false">
      <c r="A12" s="11" t="s">
        <v>727</v>
      </c>
      <c r="B12" s="11" t="s">
        <v>661</v>
      </c>
      <c r="C12" s="12" t="s">
        <v>662</v>
      </c>
      <c r="D12" s="11" t="s">
        <v>1614</v>
      </c>
      <c r="E12" s="11" t="s">
        <v>1615</v>
      </c>
      <c r="F12" s="12" t="s">
        <v>1601</v>
      </c>
      <c r="G12" s="12" t="s">
        <v>1613</v>
      </c>
    </row>
    <row r="13" customFormat="false" ht="27.75" hidden="false" customHeight="true" outlineLevel="0" collapsed="false">
      <c r="A13" s="11" t="s">
        <v>768</v>
      </c>
      <c r="B13" s="11" t="s">
        <v>661</v>
      </c>
      <c r="C13" s="12" t="s">
        <v>662</v>
      </c>
      <c r="D13" s="11" t="s">
        <v>1616</v>
      </c>
      <c r="E13" s="11" t="s">
        <v>1617</v>
      </c>
      <c r="F13" s="12" t="s">
        <v>1601</v>
      </c>
      <c r="G13" s="12" t="s">
        <v>1613</v>
      </c>
    </row>
    <row r="14" customFormat="false" ht="27.75" hidden="false" customHeight="true" outlineLevel="0" collapsed="false">
      <c r="A14" s="11" t="s">
        <v>809</v>
      </c>
      <c r="B14" s="11" t="s">
        <v>661</v>
      </c>
      <c r="C14" s="12" t="s">
        <v>662</v>
      </c>
      <c r="D14" s="11" t="s">
        <v>1609</v>
      </c>
      <c r="E14" s="11" t="s">
        <v>1618</v>
      </c>
      <c r="F14" s="12" t="s">
        <v>1601</v>
      </c>
      <c r="G14" s="12" t="s">
        <v>1613</v>
      </c>
    </row>
    <row r="15" customFormat="false" ht="27.75" hidden="false" customHeight="true" outlineLevel="0" collapsed="false">
      <c r="A15" s="11" t="s">
        <v>850</v>
      </c>
      <c r="B15" s="11" t="s">
        <v>661</v>
      </c>
      <c r="C15" s="12" t="s">
        <v>662</v>
      </c>
      <c r="D15" s="11" t="s">
        <v>1619</v>
      </c>
      <c r="E15" s="11" t="s">
        <v>1620</v>
      </c>
      <c r="F15" s="12" t="s">
        <v>1601</v>
      </c>
      <c r="G15" s="12" t="s">
        <v>1613</v>
      </c>
    </row>
    <row r="16" customFormat="false" ht="27.75" hidden="false" customHeight="true" outlineLevel="0" collapsed="false">
      <c r="A16" s="11" t="s">
        <v>891</v>
      </c>
      <c r="B16" s="11" t="s">
        <v>363</v>
      </c>
      <c r="C16" s="12" t="s">
        <v>364</v>
      </c>
      <c r="D16" s="11" t="s">
        <v>1621</v>
      </c>
      <c r="E16" s="11" t="s">
        <v>1622</v>
      </c>
      <c r="F16" s="12" t="s">
        <v>1601</v>
      </c>
      <c r="G16" s="12" t="s">
        <v>1623</v>
      </c>
    </row>
    <row r="17" customFormat="false" ht="27.75" hidden="false" customHeight="true" outlineLevel="0" collapsed="false">
      <c r="A17" s="11" t="s">
        <v>932</v>
      </c>
      <c r="B17" s="11" t="s">
        <v>363</v>
      </c>
      <c r="C17" s="12" t="s">
        <v>364</v>
      </c>
      <c r="D17" s="11" t="s">
        <v>1624</v>
      </c>
      <c r="E17" s="11" t="s">
        <v>1625</v>
      </c>
      <c r="F17" s="12" t="s">
        <v>1601</v>
      </c>
      <c r="G17" s="12" t="s">
        <v>1623</v>
      </c>
    </row>
    <row r="18" customFormat="false" ht="27.75" hidden="false" customHeight="true" outlineLevel="0" collapsed="false">
      <c r="A18" s="11" t="s">
        <v>973</v>
      </c>
      <c r="B18" s="11" t="s">
        <v>363</v>
      </c>
      <c r="C18" s="12" t="s">
        <v>364</v>
      </c>
      <c r="D18" s="11" t="s">
        <v>1626</v>
      </c>
      <c r="E18" s="11" t="s">
        <v>1627</v>
      </c>
      <c r="F18" s="12" t="s">
        <v>1601</v>
      </c>
      <c r="G18" s="12" t="s">
        <v>1623</v>
      </c>
    </row>
    <row r="19" customFormat="false" ht="27.75" hidden="false" customHeight="true" outlineLevel="0" collapsed="false">
      <c r="A19" s="11" t="s">
        <v>1014</v>
      </c>
      <c r="B19" s="11" t="s">
        <v>363</v>
      </c>
      <c r="C19" s="12" t="s">
        <v>364</v>
      </c>
      <c r="D19" s="11" t="s">
        <v>1628</v>
      </c>
      <c r="E19" s="11" t="s">
        <v>1629</v>
      </c>
      <c r="F19" s="12" t="s">
        <v>1601</v>
      </c>
      <c r="G19" s="12" t="s">
        <v>1623</v>
      </c>
    </row>
    <row r="20" customFormat="false" ht="27.75" hidden="false" customHeight="true" outlineLevel="0" collapsed="false">
      <c r="A20" s="11" t="s">
        <v>1055</v>
      </c>
      <c r="B20" s="11" t="s">
        <v>223</v>
      </c>
      <c r="C20" s="12" t="s">
        <v>224</v>
      </c>
      <c r="D20" s="11" t="s">
        <v>1630</v>
      </c>
      <c r="E20" s="11" t="s">
        <v>1631</v>
      </c>
      <c r="F20" s="12" t="s">
        <v>1601</v>
      </c>
      <c r="G20" s="12" t="s">
        <v>1632</v>
      </c>
    </row>
    <row r="21" customFormat="false" ht="27.75" hidden="false" customHeight="true" outlineLevel="0" collapsed="false">
      <c r="A21" s="11" t="s">
        <v>1101</v>
      </c>
      <c r="B21" s="11" t="s">
        <v>223</v>
      </c>
      <c r="C21" s="12" t="s">
        <v>224</v>
      </c>
      <c r="D21" s="11" t="s">
        <v>1607</v>
      </c>
      <c r="E21" s="11" t="s">
        <v>1633</v>
      </c>
      <c r="F21" s="12" t="s">
        <v>1601</v>
      </c>
      <c r="G21" s="12" t="s">
        <v>1632</v>
      </c>
    </row>
    <row r="22" customFormat="false" ht="27.75" hidden="false" customHeight="true" outlineLevel="0" collapsed="false">
      <c r="A22" s="11" t="s">
        <v>1147</v>
      </c>
      <c r="B22" s="11" t="s">
        <v>223</v>
      </c>
      <c r="C22" s="12" t="s">
        <v>224</v>
      </c>
      <c r="D22" s="11" t="s">
        <v>1634</v>
      </c>
      <c r="E22" s="11" t="s">
        <v>1635</v>
      </c>
      <c r="F22" s="12" t="s">
        <v>1601</v>
      </c>
      <c r="G22" s="12" t="s">
        <v>1632</v>
      </c>
    </row>
    <row r="23" customFormat="false" ht="27.75" hidden="false" customHeight="true" outlineLevel="0" collapsed="false">
      <c r="A23" s="11" t="s">
        <v>1193</v>
      </c>
      <c r="B23" s="11" t="s">
        <v>223</v>
      </c>
      <c r="C23" s="12" t="s">
        <v>224</v>
      </c>
      <c r="D23" s="11" t="s">
        <v>1636</v>
      </c>
      <c r="E23" s="11" t="s">
        <v>1637</v>
      </c>
      <c r="F23" s="12" t="s">
        <v>1601</v>
      </c>
      <c r="G23" s="12" t="s">
        <v>1632</v>
      </c>
    </row>
    <row r="24" customFormat="false" ht="27.75" hidden="false" customHeight="true" outlineLevel="0" collapsed="false">
      <c r="A24" s="11" t="s">
        <v>1239</v>
      </c>
      <c r="B24" s="11" t="s">
        <v>129</v>
      </c>
      <c r="C24" s="12" t="s">
        <v>130</v>
      </c>
      <c r="D24" s="11" t="s">
        <v>1638</v>
      </c>
      <c r="E24" s="11" t="s">
        <v>1639</v>
      </c>
      <c r="F24" s="12" t="s">
        <v>1601</v>
      </c>
      <c r="G24" s="12" t="s">
        <v>1640</v>
      </c>
    </row>
    <row r="25" customFormat="false" ht="27.75" hidden="false" customHeight="true" outlineLevel="0" collapsed="false">
      <c r="A25" s="11" t="s">
        <v>1285</v>
      </c>
      <c r="B25" s="11" t="s">
        <v>129</v>
      </c>
      <c r="C25" s="12" t="s">
        <v>130</v>
      </c>
      <c r="D25" s="11" t="s">
        <v>1641</v>
      </c>
      <c r="E25" s="11" t="s">
        <v>1642</v>
      </c>
      <c r="F25" s="12" t="s">
        <v>1601</v>
      </c>
      <c r="G25" s="12" t="s">
        <v>1640</v>
      </c>
    </row>
    <row r="26" customFormat="false" ht="27.75" hidden="false" customHeight="true" outlineLevel="0" collapsed="false">
      <c r="A26" s="11" t="s">
        <v>1331</v>
      </c>
      <c r="B26" s="11" t="s">
        <v>129</v>
      </c>
      <c r="C26" s="12" t="s">
        <v>130</v>
      </c>
      <c r="D26" s="11" t="s">
        <v>1605</v>
      </c>
      <c r="E26" s="11" t="s">
        <v>1643</v>
      </c>
      <c r="F26" s="12" t="s">
        <v>1601</v>
      </c>
      <c r="G26" s="12" t="s">
        <v>1640</v>
      </c>
    </row>
    <row r="27" customFormat="false" ht="52.5" hidden="false" customHeight="true" outlineLevel="0" collapsed="false">
      <c r="A27" s="11" t="s">
        <v>1372</v>
      </c>
      <c r="B27" s="11" t="s">
        <v>129</v>
      </c>
      <c r="C27" s="12" t="s">
        <v>130</v>
      </c>
      <c r="D27" s="11" t="s">
        <v>1644</v>
      </c>
      <c r="E27" s="11" t="s">
        <v>1645</v>
      </c>
      <c r="F27" s="12" t="s">
        <v>1601</v>
      </c>
      <c r="G27" s="12" t="s">
        <v>1646</v>
      </c>
    </row>
    <row r="28" customFormat="false" ht="52.5" hidden="false" customHeight="true" outlineLevel="0" collapsed="false">
      <c r="A28" s="11" t="s">
        <v>1413</v>
      </c>
      <c r="B28" s="11" t="s">
        <v>297</v>
      </c>
      <c r="C28" s="12" t="s">
        <v>298</v>
      </c>
      <c r="D28" s="11" t="s">
        <v>1626</v>
      </c>
      <c r="E28" s="11" t="s">
        <v>1647</v>
      </c>
      <c r="F28" s="12" t="s">
        <v>1601</v>
      </c>
      <c r="G28" s="12" t="s">
        <v>1648</v>
      </c>
    </row>
    <row r="29" customFormat="false" ht="27.75" hidden="false" customHeight="true" outlineLevel="0" collapsed="false">
      <c r="A29" s="11" t="s">
        <v>1454</v>
      </c>
      <c r="B29" s="11" t="s">
        <v>297</v>
      </c>
      <c r="C29" s="12" t="s">
        <v>298</v>
      </c>
      <c r="D29" s="11" t="s">
        <v>1649</v>
      </c>
      <c r="E29" s="11" t="s">
        <v>1650</v>
      </c>
      <c r="F29" s="12" t="s">
        <v>1601</v>
      </c>
      <c r="G29" s="12" t="s">
        <v>1651</v>
      </c>
    </row>
    <row r="30" customFormat="false" ht="52.5" hidden="false" customHeight="true" outlineLevel="0" collapsed="false">
      <c r="A30" s="11" t="s">
        <v>1495</v>
      </c>
      <c r="B30" s="11" t="s">
        <v>297</v>
      </c>
      <c r="C30" s="12" t="s">
        <v>298</v>
      </c>
      <c r="D30" s="11" t="s">
        <v>1652</v>
      </c>
      <c r="E30" s="11" t="s">
        <v>1653</v>
      </c>
      <c r="F30" s="12" t="s">
        <v>1601</v>
      </c>
      <c r="G30" s="12" t="s">
        <v>1654</v>
      </c>
    </row>
    <row r="31" customFormat="false" ht="27.75" hidden="false" customHeight="true" outlineLevel="0" collapsed="false">
      <c r="A31" s="11" t="s">
        <v>1536</v>
      </c>
      <c r="B31" s="11" t="s">
        <v>297</v>
      </c>
      <c r="C31" s="12" t="s">
        <v>298</v>
      </c>
      <c r="D31" s="11" t="s">
        <v>1655</v>
      </c>
      <c r="E31" s="11" t="s">
        <v>1656</v>
      </c>
      <c r="F31" s="12" t="s">
        <v>1601</v>
      </c>
      <c r="G31" s="12" t="s">
        <v>1651</v>
      </c>
    </row>
    <row r="33" customFormat="false" ht="52.5" hidden="false" customHeight="true" outlineLevel="0" collapsed="false">
      <c r="A33" s="4" t="s">
        <v>1657</v>
      </c>
      <c r="B33" s="16" t="s">
        <v>1658</v>
      </c>
      <c r="C33" s="16"/>
      <c r="D33" s="16"/>
      <c r="E33" s="16"/>
      <c r="F33" s="16"/>
      <c r="G33" s="16"/>
    </row>
  </sheetData>
  <autoFilter ref="A1:G31"/>
  <mergeCells count="1">
    <mergeCell ref="B33:G33"/>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K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1" width="34"/>
    <col collapsed="false" customWidth="true" hidden="false" outlineLevel="0" max="2" min="2" style="1" width="26"/>
    <col collapsed="false" customWidth="true" hidden="false" outlineLevel="0" max="3" min="3" style="1" width="30"/>
    <col collapsed="false" customWidth="true" hidden="false" outlineLevel="0" max="6" min="4" style="1" width="11"/>
    <col collapsed="false" customWidth="true" hidden="false" outlineLevel="0" max="7" min="7" style="1" width="12"/>
    <col collapsed="false" customWidth="true" hidden="false" outlineLevel="0" max="9" min="8" style="1" width="11"/>
    <col collapsed="false" customWidth="true" hidden="false" outlineLevel="0" max="10" min="10" style="1" width="12"/>
    <col collapsed="false" customWidth="true" hidden="false" outlineLevel="0" max="11" min="11" style="1" width="80"/>
  </cols>
  <sheetData>
    <row r="1" customFormat="false" ht="30" hidden="false" customHeight="true" outlineLevel="0" collapsed="false">
      <c r="A1" s="10" t="s">
        <v>65</v>
      </c>
      <c r="B1" s="10" t="s">
        <v>68</v>
      </c>
      <c r="C1" s="10" t="s">
        <v>112</v>
      </c>
      <c r="D1" s="10" t="s">
        <v>116</v>
      </c>
      <c r="E1" s="10" t="s">
        <v>1659</v>
      </c>
      <c r="F1" s="10" t="s">
        <v>1660</v>
      </c>
      <c r="G1" s="10" t="s">
        <v>1661</v>
      </c>
      <c r="H1" s="10" t="s">
        <v>1662</v>
      </c>
      <c r="I1" s="10" t="s">
        <v>1663</v>
      </c>
      <c r="J1" s="10" t="s">
        <v>1664</v>
      </c>
      <c r="K1" s="10" t="s">
        <v>1665</v>
      </c>
    </row>
    <row r="2" customFormat="false" ht="78" hidden="false" customHeight="true" outlineLevel="0" collapsed="false">
      <c r="A2" s="11" t="s">
        <v>128</v>
      </c>
      <c r="B2" s="11" t="s">
        <v>129</v>
      </c>
      <c r="C2" s="11" t="s">
        <v>1666</v>
      </c>
      <c r="D2" s="13" t="n">
        <v>31</v>
      </c>
      <c r="E2" s="13" t="n">
        <v>28</v>
      </c>
      <c r="F2" s="13" t="n">
        <v>52</v>
      </c>
      <c r="G2" s="13" t="n">
        <v>18</v>
      </c>
      <c r="H2" s="13" t="n">
        <v>22</v>
      </c>
      <c r="I2" s="13" t="n">
        <v>5</v>
      </c>
      <c r="J2" s="13" t="s">
        <v>1667</v>
      </c>
      <c r="K2" s="12" t="s">
        <v>1668</v>
      </c>
    </row>
    <row r="3" customFormat="false" ht="127.5" hidden="false" customHeight="true" outlineLevel="0" collapsed="false">
      <c r="A3" s="11" t="s">
        <v>222</v>
      </c>
      <c r="B3" s="11" t="s">
        <v>223</v>
      </c>
      <c r="C3" s="11" t="s">
        <v>1669</v>
      </c>
      <c r="D3" s="13" t="n">
        <v>18</v>
      </c>
      <c r="E3" s="13" t="n">
        <v>14</v>
      </c>
      <c r="F3" s="13" t="n">
        <v>22</v>
      </c>
      <c r="G3" s="13" t="n">
        <v>8</v>
      </c>
      <c r="H3" s="13" t="n">
        <v>20</v>
      </c>
      <c r="I3" s="13" t="n">
        <v>0</v>
      </c>
      <c r="J3" s="13" t="s">
        <v>1667</v>
      </c>
      <c r="K3" s="12" t="s">
        <v>1670</v>
      </c>
    </row>
    <row r="4" customFormat="false" ht="127.5" hidden="false" customHeight="true" outlineLevel="0" collapsed="false">
      <c r="A4" s="11" t="s">
        <v>296</v>
      </c>
      <c r="B4" s="11" t="s">
        <v>297</v>
      </c>
      <c r="C4" s="11" t="s">
        <v>1666</v>
      </c>
      <c r="D4" s="13" t="n">
        <v>47</v>
      </c>
      <c r="E4" s="13" t="n">
        <v>52</v>
      </c>
      <c r="F4" s="13" t="n">
        <v>55</v>
      </c>
      <c r="G4" s="13" t="n">
        <v>38</v>
      </c>
      <c r="H4" s="13" t="n">
        <v>50</v>
      </c>
      <c r="I4" s="13" t="n">
        <v>5</v>
      </c>
      <c r="J4" s="13" t="s">
        <v>1667</v>
      </c>
      <c r="K4" s="12" t="s">
        <v>1671</v>
      </c>
    </row>
    <row r="5" customFormat="false" ht="140.25" hidden="false" customHeight="true" outlineLevel="0" collapsed="false">
      <c r="A5" s="11" t="s">
        <v>362</v>
      </c>
      <c r="B5" s="11" t="s">
        <v>363</v>
      </c>
      <c r="C5" s="11" t="s">
        <v>1666</v>
      </c>
      <c r="D5" s="13" t="n">
        <v>38</v>
      </c>
      <c r="E5" s="13" t="n">
        <v>32</v>
      </c>
      <c r="F5" s="13" t="n">
        <v>35</v>
      </c>
      <c r="G5" s="13" t="n">
        <v>48</v>
      </c>
      <c r="H5" s="13" t="n">
        <v>30</v>
      </c>
      <c r="I5" s="13" t="n">
        <v>5</v>
      </c>
      <c r="J5" s="13" t="s">
        <v>1667</v>
      </c>
      <c r="K5" s="12" t="s">
        <v>1672</v>
      </c>
    </row>
    <row r="6" customFormat="false" ht="153" hidden="false" customHeight="true" outlineLevel="0" collapsed="false">
      <c r="A6" s="11" t="s">
        <v>429</v>
      </c>
      <c r="B6" s="11" t="s">
        <v>430</v>
      </c>
      <c r="C6" s="11" t="s">
        <v>1601</v>
      </c>
      <c r="D6" s="13" t="n">
        <v>38</v>
      </c>
      <c r="E6" s="13" t="n">
        <v>28</v>
      </c>
      <c r="F6" s="13" t="n">
        <v>52</v>
      </c>
      <c r="G6" s="13" t="n">
        <v>44</v>
      </c>
      <c r="H6" s="13" t="n">
        <v>40</v>
      </c>
      <c r="I6" s="13" t="n">
        <v>15</v>
      </c>
      <c r="J6" s="13" t="s">
        <v>1667</v>
      </c>
      <c r="K6" s="12" t="s">
        <v>1673</v>
      </c>
    </row>
    <row r="7" customFormat="false" ht="165" hidden="false" customHeight="true" outlineLevel="0" collapsed="false">
      <c r="A7" s="11" t="s">
        <v>496</v>
      </c>
      <c r="B7" s="11" t="s">
        <v>430</v>
      </c>
      <c r="C7" s="11" t="s">
        <v>1601</v>
      </c>
      <c r="D7" s="13" t="n">
        <v>46</v>
      </c>
      <c r="E7" s="13" t="n">
        <v>48</v>
      </c>
      <c r="F7" s="13" t="n">
        <v>52</v>
      </c>
      <c r="G7" s="13" t="n">
        <v>38</v>
      </c>
      <c r="H7" s="13" t="n">
        <v>50</v>
      </c>
      <c r="I7" s="13" t="n">
        <v>18</v>
      </c>
      <c r="J7" s="13" t="s">
        <v>1667</v>
      </c>
      <c r="K7" s="12" t="s">
        <v>1674</v>
      </c>
    </row>
    <row r="8" customFormat="false" ht="165" hidden="false" customHeight="true" outlineLevel="0" collapsed="false">
      <c r="A8" s="11" t="s">
        <v>537</v>
      </c>
      <c r="B8" s="11" t="s">
        <v>430</v>
      </c>
      <c r="C8" s="11" t="s">
        <v>1601</v>
      </c>
      <c r="D8" s="13" t="n">
        <v>42</v>
      </c>
      <c r="E8" s="13" t="n">
        <v>52</v>
      </c>
      <c r="F8" s="13" t="n">
        <v>38</v>
      </c>
      <c r="G8" s="13" t="n">
        <v>35</v>
      </c>
      <c r="H8" s="13" t="n">
        <v>40</v>
      </c>
      <c r="I8" s="13" t="n">
        <v>12</v>
      </c>
      <c r="J8" s="13" t="s">
        <v>1667</v>
      </c>
      <c r="K8" s="12" t="s">
        <v>1675</v>
      </c>
    </row>
    <row r="9" customFormat="false" ht="140.25" hidden="false" customHeight="true" outlineLevel="0" collapsed="false">
      <c r="A9" s="11" t="s">
        <v>578</v>
      </c>
      <c r="B9" s="11" t="s">
        <v>430</v>
      </c>
      <c r="C9" s="11" t="s">
        <v>1601</v>
      </c>
      <c r="D9" s="13" t="n">
        <v>62</v>
      </c>
      <c r="E9" s="13" t="n">
        <v>72</v>
      </c>
      <c r="F9" s="13" t="n">
        <v>68</v>
      </c>
      <c r="G9" s="13" t="n">
        <v>45</v>
      </c>
      <c r="H9" s="13" t="n">
        <v>65</v>
      </c>
      <c r="I9" s="13" t="n">
        <v>15</v>
      </c>
      <c r="J9" s="13" t="s">
        <v>1667</v>
      </c>
      <c r="K9" s="12" t="s">
        <v>1676</v>
      </c>
    </row>
    <row r="10" customFormat="false" ht="165" hidden="false" customHeight="true" outlineLevel="0" collapsed="false">
      <c r="A10" s="11" t="s">
        <v>619</v>
      </c>
      <c r="B10" s="11" t="s">
        <v>430</v>
      </c>
      <c r="C10" s="11" t="s">
        <v>1601</v>
      </c>
      <c r="D10" s="13" t="n">
        <v>28</v>
      </c>
      <c r="E10" s="13" t="n">
        <v>12</v>
      </c>
      <c r="F10" s="13" t="n">
        <v>42</v>
      </c>
      <c r="G10" s="13" t="n">
        <v>14</v>
      </c>
      <c r="H10" s="13" t="n">
        <v>30</v>
      </c>
      <c r="I10" s="13" t="n">
        <v>0</v>
      </c>
      <c r="J10" s="13" t="s">
        <v>1667</v>
      </c>
      <c r="K10" s="12" t="s">
        <v>1677</v>
      </c>
    </row>
    <row r="11" customFormat="false" ht="153" hidden="false" customHeight="true" outlineLevel="0" collapsed="false">
      <c r="A11" s="11" t="s">
        <v>660</v>
      </c>
      <c r="B11" s="11" t="s">
        <v>661</v>
      </c>
      <c r="C11" s="11" t="s">
        <v>1601</v>
      </c>
      <c r="D11" s="13" t="n">
        <v>38</v>
      </c>
      <c r="E11" s="13" t="n">
        <v>22</v>
      </c>
      <c r="F11" s="13" t="n">
        <v>52</v>
      </c>
      <c r="G11" s="13" t="n">
        <v>28</v>
      </c>
      <c r="H11" s="13" t="n">
        <v>48</v>
      </c>
      <c r="I11" s="13" t="n">
        <v>5</v>
      </c>
      <c r="J11" s="13" t="s">
        <v>1667</v>
      </c>
      <c r="K11" s="12" t="s">
        <v>1678</v>
      </c>
    </row>
    <row r="12" customFormat="false" ht="190.5" hidden="false" customHeight="true" outlineLevel="0" collapsed="false">
      <c r="A12" s="11" t="s">
        <v>727</v>
      </c>
      <c r="B12" s="11" t="s">
        <v>661</v>
      </c>
      <c r="C12" s="11" t="s">
        <v>1601</v>
      </c>
      <c r="D12" s="13" t="n">
        <v>46</v>
      </c>
      <c r="E12" s="13" t="n">
        <v>52</v>
      </c>
      <c r="F12" s="13" t="n">
        <v>58</v>
      </c>
      <c r="G12" s="13" t="n">
        <v>38</v>
      </c>
      <c r="H12" s="13" t="n">
        <v>62</v>
      </c>
      <c r="I12" s="13" t="n">
        <v>5</v>
      </c>
      <c r="J12" s="13" t="s">
        <v>1667</v>
      </c>
      <c r="K12" s="12" t="s">
        <v>1679</v>
      </c>
    </row>
    <row r="13" customFormat="false" ht="140.25" hidden="false" customHeight="true" outlineLevel="0" collapsed="false">
      <c r="A13" s="11" t="s">
        <v>768</v>
      </c>
      <c r="B13" s="11" t="s">
        <v>661</v>
      </c>
      <c r="C13" s="11" t="s">
        <v>1601</v>
      </c>
      <c r="D13" s="13" t="n">
        <v>21</v>
      </c>
      <c r="E13" s="13" t="n">
        <v>12</v>
      </c>
      <c r="F13" s="13" t="n">
        <v>38</v>
      </c>
      <c r="G13" s="13" t="n">
        <v>18</v>
      </c>
      <c r="H13" s="13" t="n">
        <v>28</v>
      </c>
      <c r="I13" s="13" t="n">
        <v>0</v>
      </c>
      <c r="J13" s="13" t="s">
        <v>1667</v>
      </c>
      <c r="K13" s="12" t="s">
        <v>1680</v>
      </c>
    </row>
    <row r="14" customFormat="false" ht="153" hidden="false" customHeight="true" outlineLevel="0" collapsed="false">
      <c r="A14" s="11" t="s">
        <v>809</v>
      </c>
      <c r="B14" s="11" t="s">
        <v>661</v>
      </c>
      <c r="C14" s="11" t="s">
        <v>1601</v>
      </c>
      <c r="D14" s="13" t="n">
        <v>42</v>
      </c>
      <c r="E14" s="13" t="n">
        <v>28</v>
      </c>
      <c r="F14" s="13" t="n">
        <v>55</v>
      </c>
      <c r="G14" s="13" t="n">
        <v>45</v>
      </c>
      <c r="H14" s="13" t="n">
        <v>48</v>
      </c>
      <c r="I14" s="13" t="n">
        <v>5</v>
      </c>
      <c r="J14" s="13" t="s">
        <v>1667</v>
      </c>
      <c r="K14" s="12" t="s">
        <v>1681</v>
      </c>
    </row>
    <row r="15" customFormat="false" ht="165" hidden="false" customHeight="true" outlineLevel="0" collapsed="false">
      <c r="A15" s="11" t="s">
        <v>850</v>
      </c>
      <c r="B15" s="11" t="s">
        <v>661</v>
      </c>
      <c r="C15" s="11" t="s">
        <v>1601</v>
      </c>
      <c r="D15" s="13" t="n">
        <v>38</v>
      </c>
      <c r="E15" s="13" t="n">
        <v>22</v>
      </c>
      <c r="F15" s="13" t="n">
        <v>58</v>
      </c>
      <c r="G15" s="13" t="n">
        <v>32</v>
      </c>
      <c r="H15" s="13" t="n">
        <v>44</v>
      </c>
      <c r="I15" s="13" t="n">
        <v>5</v>
      </c>
      <c r="J15" s="13" t="s">
        <v>1667</v>
      </c>
      <c r="K15" s="12" t="s">
        <v>1682</v>
      </c>
    </row>
    <row r="16" customFormat="false" ht="140.25" hidden="false" customHeight="true" outlineLevel="0" collapsed="false">
      <c r="A16" s="11" t="s">
        <v>891</v>
      </c>
      <c r="B16" s="11" t="s">
        <v>363</v>
      </c>
      <c r="C16" s="11" t="s">
        <v>1601</v>
      </c>
      <c r="D16" s="13" t="n">
        <v>28</v>
      </c>
      <c r="E16" s="13" t="n">
        <v>22</v>
      </c>
      <c r="F16" s="13" t="n">
        <v>35</v>
      </c>
      <c r="G16" s="13" t="n">
        <v>20</v>
      </c>
      <c r="H16" s="13" t="n">
        <v>30</v>
      </c>
      <c r="I16" s="13" t="n">
        <v>0</v>
      </c>
      <c r="J16" s="13" t="s">
        <v>1667</v>
      </c>
      <c r="K16" s="12" t="s">
        <v>1683</v>
      </c>
    </row>
    <row r="17" customFormat="false" ht="153" hidden="false" customHeight="true" outlineLevel="0" collapsed="false">
      <c r="A17" s="11" t="s">
        <v>932</v>
      </c>
      <c r="B17" s="11" t="s">
        <v>363</v>
      </c>
      <c r="C17" s="11" t="s">
        <v>1601</v>
      </c>
      <c r="D17" s="13" t="n">
        <v>31</v>
      </c>
      <c r="E17" s="13" t="n">
        <v>28</v>
      </c>
      <c r="F17" s="13" t="n">
        <v>48</v>
      </c>
      <c r="G17" s="13" t="n">
        <v>22</v>
      </c>
      <c r="H17" s="13" t="n">
        <v>33</v>
      </c>
      <c r="I17" s="13" t="n">
        <v>5</v>
      </c>
      <c r="J17" s="13" t="s">
        <v>1667</v>
      </c>
      <c r="K17" s="12" t="s">
        <v>1684</v>
      </c>
    </row>
    <row r="18" customFormat="false" ht="153" hidden="false" customHeight="true" outlineLevel="0" collapsed="false">
      <c r="A18" s="11" t="s">
        <v>973</v>
      </c>
      <c r="B18" s="11" t="s">
        <v>363</v>
      </c>
      <c r="C18" s="11" t="s">
        <v>1601</v>
      </c>
      <c r="D18" s="13" t="n">
        <v>38</v>
      </c>
      <c r="E18" s="13" t="n">
        <v>28</v>
      </c>
      <c r="F18" s="13" t="n">
        <v>62</v>
      </c>
      <c r="G18" s="13" t="n">
        <v>30</v>
      </c>
      <c r="H18" s="13" t="n">
        <v>42</v>
      </c>
      <c r="I18" s="13" t="n">
        <v>5</v>
      </c>
      <c r="J18" s="13" t="s">
        <v>1667</v>
      </c>
      <c r="K18" s="12" t="s">
        <v>1685</v>
      </c>
    </row>
    <row r="19" customFormat="false" ht="190.5" hidden="false" customHeight="true" outlineLevel="0" collapsed="false">
      <c r="A19" s="11" t="s">
        <v>1014</v>
      </c>
      <c r="B19" s="11" t="s">
        <v>363</v>
      </c>
      <c r="C19" s="11" t="s">
        <v>1601</v>
      </c>
      <c r="D19" s="13" t="n">
        <v>42</v>
      </c>
      <c r="E19" s="13" t="n">
        <v>52</v>
      </c>
      <c r="F19" s="13" t="n">
        <v>38</v>
      </c>
      <c r="G19" s="13" t="n">
        <v>22</v>
      </c>
      <c r="H19" s="13" t="n">
        <v>40</v>
      </c>
      <c r="I19" s="13" t="n">
        <v>5</v>
      </c>
      <c r="J19" s="13" t="s">
        <v>1667</v>
      </c>
      <c r="K19" s="12" t="s">
        <v>1686</v>
      </c>
    </row>
    <row r="20" customFormat="false" ht="153" hidden="false" customHeight="true" outlineLevel="0" collapsed="false">
      <c r="A20" s="11" t="s">
        <v>1055</v>
      </c>
      <c r="B20" s="11" t="s">
        <v>223</v>
      </c>
      <c r="C20" s="11" t="s">
        <v>1601</v>
      </c>
      <c r="D20" s="13" t="n">
        <v>38</v>
      </c>
      <c r="E20" s="13" t="n">
        <v>28</v>
      </c>
      <c r="F20" s="13" t="n">
        <v>62</v>
      </c>
      <c r="G20" s="13" t="n">
        <v>42</v>
      </c>
      <c r="H20" s="13" t="n">
        <v>35</v>
      </c>
      <c r="I20" s="13" t="n">
        <v>5</v>
      </c>
      <c r="J20" s="13" t="s">
        <v>1667</v>
      </c>
      <c r="K20" s="12" t="s">
        <v>1687</v>
      </c>
    </row>
    <row r="21" customFormat="false" ht="153" hidden="false" customHeight="true" outlineLevel="0" collapsed="false">
      <c r="A21" s="11" t="s">
        <v>1101</v>
      </c>
      <c r="B21" s="11" t="s">
        <v>223</v>
      </c>
      <c r="C21" s="11" t="s">
        <v>1601</v>
      </c>
      <c r="D21" s="13" t="n">
        <v>28</v>
      </c>
      <c r="E21" s="13" t="n">
        <v>22</v>
      </c>
      <c r="F21" s="13" t="n">
        <v>38</v>
      </c>
      <c r="G21" s="13" t="n">
        <v>15</v>
      </c>
      <c r="H21" s="13" t="n">
        <v>20</v>
      </c>
      <c r="I21" s="13" t="n">
        <v>0</v>
      </c>
      <c r="J21" s="13" t="s">
        <v>1667</v>
      </c>
      <c r="K21" s="12" t="s">
        <v>1688</v>
      </c>
    </row>
    <row r="22" customFormat="false" ht="127.5" hidden="false" customHeight="true" outlineLevel="0" collapsed="false">
      <c r="A22" s="11" t="s">
        <v>1147</v>
      </c>
      <c r="B22" s="11" t="s">
        <v>223</v>
      </c>
      <c r="C22" s="11" t="s">
        <v>1601</v>
      </c>
      <c r="D22" s="13" t="n">
        <v>22</v>
      </c>
      <c r="E22" s="13" t="n">
        <v>5</v>
      </c>
      <c r="F22" s="13" t="n">
        <v>48</v>
      </c>
      <c r="G22" s="13" t="n">
        <v>18</v>
      </c>
      <c r="H22" s="13" t="n">
        <v>28</v>
      </c>
      <c r="I22" s="13" t="n">
        <v>0</v>
      </c>
      <c r="J22" s="13" t="s">
        <v>1667</v>
      </c>
      <c r="K22" s="12" t="s">
        <v>1689</v>
      </c>
    </row>
    <row r="23" customFormat="false" ht="140.25" hidden="false" customHeight="true" outlineLevel="0" collapsed="false">
      <c r="A23" s="11" t="s">
        <v>1193</v>
      </c>
      <c r="B23" s="11" t="s">
        <v>223</v>
      </c>
      <c r="C23" s="11" t="s">
        <v>1601</v>
      </c>
      <c r="D23" s="13" t="n">
        <v>54</v>
      </c>
      <c r="E23" s="13" t="n">
        <v>42</v>
      </c>
      <c r="F23" s="13" t="n">
        <v>62</v>
      </c>
      <c r="G23" s="13" t="n">
        <v>55</v>
      </c>
      <c r="H23" s="13" t="n">
        <v>52</v>
      </c>
      <c r="I23" s="13" t="n">
        <v>28</v>
      </c>
      <c r="J23" s="13" t="s">
        <v>1667</v>
      </c>
      <c r="K23" s="12" t="s">
        <v>1690</v>
      </c>
    </row>
    <row r="24" customFormat="false" ht="140.25" hidden="false" customHeight="true" outlineLevel="0" collapsed="false">
      <c r="A24" s="11" t="s">
        <v>1239</v>
      </c>
      <c r="B24" s="11" t="s">
        <v>129</v>
      </c>
      <c r="C24" s="11" t="s">
        <v>1601</v>
      </c>
      <c r="D24" s="13" t="n">
        <v>31</v>
      </c>
      <c r="E24" s="13" t="n">
        <v>18</v>
      </c>
      <c r="F24" s="13" t="n">
        <v>42</v>
      </c>
      <c r="G24" s="13" t="n">
        <v>20</v>
      </c>
      <c r="H24" s="13" t="n">
        <v>28</v>
      </c>
      <c r="I24" s="13" t="n">
        <v>5</v>
      </c>
      <c r="J24" s="13" t="s">
        <v>1667</v>
      </c>
      <c r="K24" s="12" t="s">
        <v>1691</v>
      </c>
    </row>
    <row r="25" customFormat="false" ht="190.5" hidden="false" customHeight="true" outlineLevel="0" collapsed="false">
      <c r="A25" s="11" t="s">
        <v>1285</v>
      </c>
      <c r="B25" s="11" t="s">
        <v>129</v>
      </c>
      <c r="C25" s="11" t="s">
        <v>1601</v>
      </c>
      <c r="D25" s="13" t="n">
        <v>28</v>
      </c>
      <c r="E25" s="13" t="n">
        <v>22</v>
      </c>
      <c r="F25" s="13" t="n">
        <v>32</v>
      </c>
      <c r="G25" s="13" t="n">
        <v>18</v>
      </c>
      <c r="H25" s="13" t="n">
        <v>25</v>
      </c>
      <c r="I25" s="13" t="n">
        <v>0</v>
      </c>
      <c r="J25" s="13" t="s">
        <v>1667</v>
      </c>
      <c r="K25" s="12" t="s">
        <v>1692</v>
      </c>
    </row>
    <row r="26" customFormat="false" ht="127.5" hidden="false" customHeight="true" outlineLevel="0" collapsed="false">
      <c r="A26" s="11" t="s">
        <v>1331</v>
      </c>
      <c r="B26" s="11" t="s">
        <v>129</v>
      </c>
      <c r="C26" s="11" t="s">
        <v>1601</v>
      </c>
      <c r="D26" s="13" t="n">
        <v>22</v>
      </c>
      <c r="E26" s="13" t="n">
        <v>12</v>
      </c>
      <c r="F26" s="13" t="n">
        <v>38</v>
      </c>
      <c r="G26" s="13" t="n">
        <v>14</v>
      </c>
      <c r="H26" s="13" t="n">
        <v>25</v>
      </c>
      <c r="I26" s="13" t="n">
        <v>0</v>
      </c>
      <c r="J26" s="13" t="s">
        <v>1667</v>
      </c>
      <c r="K26" s="12" t="s">
        <v>1693</v>
      </c>
    </row>
    <row r="27" customFormat="false" ht="140.25" hidden="false" customHeight="true" outlineLevel="0" collapsed="false">
      <c r="A27" s="11" t="s">
        <v>1372</v>
      </c>
      <c r="B27" s="11" t="s">
        <v>129</v>
      </c>
      <c r="C27" s="11" t="s">
        <v>1601</v>
      </c>
      <c r="D27" s="13" t="n">
        <v>28</v>
      </c>
      <c r="E27" s="13" t="n">
        <v>22</v>
      </c>
      <c r="F27" s="13" t="n">
        <v>32</v>
      </c>
      <c r="G27" s="13" t="n">
        <v>18</v>
      </c>
      <c r="H27" s="13" t="n">
        <v>25</v>
      </c>
      <c r="I27" s="13" t="n">
        <v>0</v>
      </c>
      <c r="J27" s="13" t="s">
        <v>1667</v>
      </c>
      <c r="K27" s="12" t="s">
        <v>1694</v>
      </c>
    </row>
    <row r="28" customFormat="false" ht="165" hidden="false" customHeight="true" outlineLevel="0" collapsed="false">
      <c r="A28" s="11" t="s">
        <v>1413</v>
      </c>
      <c r="B28" s="11" t="s">
        <v>297</v>
      </c>
      <c r="C28" s="11" t="s">
        <v>1601</v>
      </c>
      <c r="D28" s="13" t="n">
        <v>38</v>
      </c>
      <c r="E28" s="13" t="n">
        <v>32</v>
      </c>
      <c r="F28" s="13" t="n">
        <v>48</v>
      </c>
      <c r="G28" s="13" t="n">
        <v>18</v>
      </c>
      <c r="H28" s="13" t="n">
        <v>42</v>
      </c>
      <c r="I28" s="13" t="n">
        <v>5</v>
      </c>
      <c r="J28" s="13" t="s">
        <v>1667</v>
      </c>
      <c r="K28" s="12" t="s">
        <v>1695</v>
      </c>
    </row>
    <row r="29" customFormat="false" ht="202.5" hidden="false" customHeight="true" outlineLevel="0" collapsed="false">
      <c r="A29" s="11" t="s">
        <v>1454</v>
      </c>
      <c r="B29" s="11" t="s">
        <v>297</v>
      </c>
      <c r="C29" s="11" t="s">
        <v>1601</v>
      </c>
      <c r="D29" s="13" t="n">
        <v>38</v>
      </c>
      <c r="E29" s="13" t="n">
        <v>42</v>
      </c>
      <c r="F29" s="13" t="n">
        <v>44</v>
      </c>
      <c r="G29" s="13" t="n">
        <v>18</v>
      </c>
      <c r="H29" s="13" t="n">
        <v>35</v>
      </c>
      <c r="I29" s="13" t="n">
        <v>0</v>
      </c>
      <c r="J29" s="13" t="s">
        <v>1667</v>
      </c>
      <c r="K29" s="12" t="s">
        <v>1696</v>
      </c>
    </row>
    <row r="30" customFormat="false" ht="127.5" hidden="false" customHeight="true" outlineLevel="0" collapsed="false">
      <c r="A30" s="11" t="s">
        <v>1495</v>
      </c>
      <c r="B30" s="11" t="s">
        <v>297</v>
      </c>
      <c r="C30" s="11" t="s">
        <v>1601</v>
      </c>
      <c r="D30" s="13" t="n">
        <v>34</v>
      </c>
      <c r="E30" s="13" t="n">
        <v>22</v>
      </c>
      <c r="F30" s="13" t="n">
        <v>62</v>
      </c>
      <c r="G30" s="13" t="n">
        <v>42</v>
      </c>
      <c r="H30" s="13" t="n">
        <v>35</v>
      </c>
      <c r="I30" s="13" t="n">
        <v>5</v>
      </c>
      <c r="J30" s="13" t="s">
        <v>1667</v>
      </c>
      <c r="K30" s="12" t="s">
        <v>1697</v>
      </c>
    </row>
    <row r="31" customFormat="false" ht="127.5" hidden="false" customHeight="true" outlineLevel="0" collapsed="false">
      <c r="A31" s="11" t="s">
        <v>1536</v>
      </c>
      <c r="B31" s="11" t="s">
        <v>297</v>
      </c>
      <c r="C31" s="11" t="s">
        <v>1601</v>
      </c>
      <c r="D31" s="13" t="n">
        <v>19</v>
      </c>
      <c r="E31" s="13" t="n">
        <v>6</v>
      </c>
      <c r="F31" s="13" t="n">
        <v>42</v>
      </c>
      <c r="G31" s="13" t="n">
        <v>28</v>
      </c>
      <c r="H31" s="13" t="n">
        <v>22</v>
      </c>
      <c r="I31" s="13" t="n">
        <v>0</v>
      </c>
      <c r="J31" s="13" t="s">
        <v>1667</v>
      </c>
      <c r="K31" s="12" t="s">
        <v>1698</v>
      </c>
    </row>
    <row r="33" customFormat="false" ht="15" hidden="false" customHeight="true" outlineLevel="0" collapsed="false">
      <c r="C33" s="4" t="s">
        <v>1699</v>
      </c>
      <c r="D33" s="17" t="n">
        <f aca="false">AVERAGE(D2:D31)</f>
        <v>35.1333333333333</v>
      </c>
      <c r="E33" s="17" t="n">
        <f aca="false">AVERAGE(E2:E31)</f>
        <v>29.2333333333333</v>
      </c>
      <c r="F33" s="17" t="n">
        <f aca="false">AVERAGE(F2:F31)</f>
        <v>47</v>
      </c>
      <c r="G33" s="17" t="n">
        <f aca="false">AVERAGE(G2:G31)</f>
        <v>28.3</v>
      </c>
      <c r="H33" s="17" t="n">
        <f aca="false">AVERAGE(H2:H31)</f>
        <v>36.4666666666667</v>
      </c>
      <c r="I33" s="17" t="n">
        <f aca="false">AVERAGE(I2:I31)</f>
        <v>5.26666666666667</v>
      </c>
    </row>
    <row r="34" customFormat="false" ht="15" hidden="false" customHeight="true" outlineLevel="0" collapsed="false">
      <c r="C34" s="4" t="s">
        <v>1700</v>
      </c>
      <c r="D34" s="17" t="n">
        <f aca="false">MEDIAN(D2:D31)</f>
        <v>38</v>
      </c>
      <c r="E34" s="17" t="n">
        <f aca="false">MEDIAN(E2:E31)</f>
        <v>28</v>
      </c>
      <c r="F34" s="17" t="n">
        <f aca="false">MEDIAN(F2:F31)</f>
        <v>48</v>
      </c>
      <c r="G34" s="17" t="n">
        <f aca="false">MEDIAN(G2:G31)</f>
        <v>25</v>
      </c>
      <c r="H34" s="17" t="n">
        <f aca="false">MEDIAN(H2:H31)</f>
        <v>35</v>
      </c>
      <c r="I34" s="17" t="n">
        <f aca="false">MEDIAN(I2:I31)</f>
        <v>5</v>
      </c>
    </row>
    <row r="35" customFormat="false" ht="15" hidden="false" customHeight="true" outlineLevel="0" collapsed="false">
      <c r="C35" s="4" t="s">
        <v>1701</v>
      </c>
      <c r="D35" s="17" t="n">
        <f aca="false">MIN(D2:D31)</f>
        <v>18</v>
      </c>
      <c r="E35" s="17" t="n">
        <f aca="false">MIN(E2:E31)</f>
        <v>5</v>
      </c>
      <c r="F35" s="17" t="n">
        <f aca="false">MIN(F2:F31)</f>
        <v>22</v>
      </c>
      <c r="G35" s="17" t="n">
        <f aca="false">MIN(G2:G31)</f>
        <v>8</v>
      </c>
      <c r="H35" s="17" t="n">
        <f aca="false">MIN(H2:H31)</f>
        <v>20</v>
      </c>
      <c r="I35" s="17" t="n">
        <f aca="false">MIN(I2:I31)</f>
        <v>0</v>
      </c>
    </row>
    <row r="36" customFormat="false" ht="15" hidden="false" customHeight="true" outlineLevel="0" collapsed="false">
      <c r="C36" s="4" t="s">
        <v>1702</v>
      </c>
      <c r="D36" s="17" t="n">
        <f aca="false">MAX(D2:D31)</f>
        <v>62</v>
      </c>
      <c r="E36" s="17" t="n">
        <f aca="false">MAX(E2:E31)</f>
        <v>72</v>
      </c>
      <c r="F36" s="17" t="n">
        <f aca="false">MAX(F2:F31)</f>
        <v>68</v>
      </c>
      <c r="G36" s="17" t="n">
        <f aca="false">MAX(G2:G31)</f>
        <v>55</v>
      </c>
      <c r="H36" s="17" t="n">
        <f aca="false">MAX(H2:H31)</f>
        <v>65</v>
      </c>
      <c r="I36" s="17" t="n">
        <f aca="false">MAX(I2:I31)</f>
        <v>28</v>
      </c>
    </row>
    <row r="37" customFormat="false" ht="15" hidden="false" customHeight="true" outlineLevel="0" collapsed="false">
      <c r="C37" s="4" t="s">
        <v>1703</v>
      </c>
      <c r="D37" s="4" t="n">
        <f aca="false">COUNTIF(D2:D31,"&lt;50")</f>
        <v>28</v>
      </c>
      <c r="K37" s="8" t="s">
        <v>1704</v>
      </c>
    </row>
    <row r="38" customFormat="false" ht="15" hidden="false" customHeight="true" outlineLevel="0" collapsed="false">
      <c r="C38" s="4" t="s">
        <v>1705</v>
      </c>
      <c r="E38" s="4" t="n">
        <f aca="false">COUNTIF(E2:E31,0)</f>
        <v>0</v>
      </c>
      <c r="F38" s="4" t="n">
        <f aca="false">COUNTIF(F2:F31,0)</f>
        <v>0</v>
      </c>
      <c r="G38" s="4" t="n">
        <f aca="false">COUNTIF(G2:G31,0)</f>
        <v>0</v>
      </c>
      <c r="H38" s="4" t="n">
        <f aca="false">COUNTIF(H2:H31,0)</f>
        <v>0</v>
      </c>
      <c r="I38" s="4" t="n">
        <f aca="false">COUNTIF(I2:I31,0)</f>
        <v>11</v>
      </c>
      <c r="K38" s="8" t="s">
        <v>1706</v>
      </c>
    </row>
    <row r="41" customFormat="false" ht="27.75" hidden="false" customHeight="true" outlineLevel="0" collapsed="false">
      <c r="A41" s="18" t="s">
        <v>1707</v>
      </c>
      <c r="C41" s="16" t="s">
        <v>1708</v>
      </c>
      <c r="D41" s="16"/>
      <c r="E41" s="16"/>
      <c r="F41" s="16"/>
      <c r="G41" s="16"/>
      <c r="H41" s="16"/>
      <c r="I41" s="16"/>
      <c r="J41" s="16"/>
      <c r="K41" s="16"/>
    </row>
    <row r="42" customFormat="false" ht="27.75" hidden="false" customHeight="true" outlineLevel="0" collapsed="false">
      <c r="A42" s="18" t="s">
        <v>1709</v>
      </c>
      <c r="C42" s="16" t="s">
        <v>1710</v>
      </c>
      <c r="D42" s="16"/>
      <c r="E42" s="16"/>
      <c r="F42" s="16"/>
      <c r="G42" s="16"/>
      <c r="H42" s="16"/>
      <c r="I42" s="16"/>
      <c r="J42" s="16"/>
      <c r="K42" s="16"/>
    </row>
    <row r="43" customFormat="false" ht="39" hidden="false" customHeight="true" outlineLevel="0" collapsed="false">
      <c r="A43" s="18" t="s">
        <v>1711</v>
      </c>
      <c r="C43" s="16" t="s">
        <v>1712</v>
      </c>
      <c r="D43" s="16"/>
      <c r="E43" s="16"/>
      <c r="F43" s="16"/>
      <c r="G43" s="16"/>
      <c r="H43" s="16"/>
      <c r="I43" s="16"/>
      <c r="J43" s="16"/>
      <c r="K43" s="16"/>
    </row>
    <row r="44" customFormat="false" ht="39" hidden="false" customHeight="true" outlineLevel="0" collapsed="false">
      <c r="A44" s="18" t="s">
        <v>1713</v>
      </c>
      <c r="C44" s="16" t="s">
        <v>1714</v>
      </c>
      <c r="D44" s="16"/>
      <c r="E44" s="16"/>
      <c r="F44" s="16"/>
      <c r="G44" s="16"/>
      <c r="H44" s="16"/>
      <c r="I44" s="16"/>
      <c r="J44" s="16"/>
      <c r="K44" s="16"/>
    </row>
  </sheetData>
  <autoFilter ref="A1:K31"/>
  <mergeCells count="4">
    <mergeCell ref="C41:K41"/>
    <mergeCell ref="C42:K42"/>
    <mergeCell ref="C43:K43"/>
    <mergeCell ref="C44:K44"/>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I1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44"/>
    <col collapsed="false" customWidth="true" hidden="false" outlineLevel="0" max="6" min="2" style="1" width="14"/>
    <col collapsed="false" customWidth="true" hidden="false" outlineLevel="0" max="7" min="7" style="1" width="60"/>
  </cols>
  <sheetData>
    <row r="1" customFormat="false" ht="17.25" hidden="false" customHeight="true" outlineLevel="0" collapsed="false">
      <c r="A1" s="14" t="s">
        <v>1715</v>
      </c>
    </row>
    <row r="2" customFormat="false" ht="15" hidden="false" customHeight="true" outlineLevel="0" collapsed="false">
      <c r="A2" s="15" t="s">
        <v>1716</v>
      </c>
      <c r="B2" s="15"/>
      <c r="C2" s="15"/>
      <c r="D2" s="15"/>
      <c r="E2" s="15"/>
      <c r="F2" s="15"/>
      <c r="G2" s="15"/>
    </row>
    <row r="4" customFormat="false" ht="15" hidden="false" customHeight="true" outlineLevel="0" collapsed="false">
      <c r="A4" s="7" t="s">
        <v>1717</v>
      </c>
    </row>
    <row r="5" customFormat="false" ht="33.75" hidden="false" customHeight="true" outlineLevel="0" collapsed="false">
      <c r="A5" s="19" t="s">
        <v>1718</v>
      </c>
      <c r="B5" s="20" t="s">
        <v>1719</v>
      </c>
      <c r="C5" s="20" t="s">
        <v>1720</v>
      </c>
      <c r="D5" s="20" t="s">
        <v>87</v>
      </c>
      <c r="E5" s="20" t="s">
        <v>1721</v>
      </c>
      <c r="F5" s="20" t="s">
        <v>1722</v>
      </c>
      <c r="G5" s="20" t="s">
        <v>1723</v>
      </c>
    </row>
    <row r="6" customFormat="false" ht="15" hidden="false" customHeight="true" outlineLevel="0" collapsed="false">
      <c r="A6" s="11" t="s">
        <v>132</v>
      </c>
      <c r="B6" s="21" t="n">
        <f aca="false">SUMPRODUCT(('Prompt tests'!$G$2:$G$721=$A6)/COUNTIFS('Prompt tests'!$G$2:$G$721,'Prompt tests'!$G$2:$G$721,'Prompt tests'!$N$2:$N$721,'Prompt tests'!$N$2:$N$721))</f>
        <v>54</v>
      </c>
      <c r="C6" s="21" t="n">
        <f aca="false">COUNTIF('Prompt tests'!$G$2:$G$721,$A6)</f>
        <v>270</v>
      </c>
      <c r="D6" s="21" t="n">
        <f aca="false">COUNTIFS('Prompt tests'!$G$2:$G$721,$A6,'Prompt tests'!$K$2:$K$721,"Cited")</f>
        <v>0</v>
      </c>
      <c r="E6" s="21" t="n">
        <f aca="false">COUNTIFS('Prompt tests'!$G$2:$G$721,$A6,'Prompt tests'!$K$2:$K$721,"Mentioned")</f>
        <v>0</v>
      </c>
      <c r="F6" s="22" t="n">
        <f aca="false">D6/C6</f>
        <v>0</v>
      </c>
      <c r="G6" s="12" t="s">
        <v>1724</v>
      </c>
    </row>
    <row r="7" customFormat="false" ht="15" hidden="false" customHeight="true" outlineLevel="0" collapsed="false">
      <c r="A7" s="11" t="s">
        <v>161</v>
      </c>
      <c r="B7" s="21" t="n">
        <f aca="false">SUMPRODUCT(('Prompt tests'!$G$2:$G$721=$A7)/COUNTIFS('Prompt tests'!$G$2:$G$721,'Prompt tests'!$G$2:$G$721,'Prompt tests'!$N$2:$N$721,'Prompt tests'!$N$2:$N$721))</f>
        <v>90</v>
      </c>
      <c r="C7" s="21" t="n">
        <f aca="false">COUNTIF('Prompt tests'!$G$2:$G$721,$A7)</f>
        <v>90</v>
      </c>
      <c r="D7" s="21" t="n">
        <f aca="false">COUNTIFS('Prompt tests'!$G$2:$G$721,$A7,'Prompt tests'!$K$2:$K$721,"Cited")</f>
        <v>62</v>
      </c>
      <c r="E7" s="21" t="n">
        <f aca="false">COUNTIFS('Prompt tests'!$G$2:$G$721,$A7,'Prompt tests'!$K$2:$K$721,"Mentioned")</f>
        <v>11</v>
      </c>
      <c r="F7" s="22" t="n">
        <f aca="false">D7/C7</f>
        <v>0.688888888888889</v>
      </c>
      <c r="G7" s="12" t="s">
        <v>1725</v>
      </c>
    </row>
    <row r="8" customFormat="false" ht="15" hidden="false" customHeight="true" outlineLevel="0" collapsed="false">
      <c r="A8" s="11" t="s">
        <v>173</v>
      </c>
      <c r="B8" s="21" t="n">
        <f aca="false">SUMPRODUCT(('Prompt tests'!$G$2:$G$721=$A8)/COUNTIFS('Prompt tests'!$G$2:$G$721,'Prompt tests'!$G$2:$G$721,'Prompt tests'!$N$2:$N$721,'Prompt tests'!$N$2:$N$721))</f>
        <v>360</v>
      </c>
      <c r="C8" s="21" t="n">
        <f aca="false">COUNTIF('Prompt tests'!$G$2:$G$721,$A8)</f>
        <v>360</v>
      </c>
      <c r="D8" s="21" t="n">
        <f aca="false">COUNTIFS('Prompt tests'!$G$2:$G$721,$A8,'Prompt tests'!$K$2:$K$721,"Cited")</f>
        <v>351</v>
      </c>
      <c r="E8" s="21" t="n">
        <f aca="false">COUNTIFS('Prompt tests'!$G$2:$G$721,$A8,'Prompt tests'!$K$2:$K$721,"Mentioned")</f>
        <v>1</v>
      </c>
      <c r="F8" s="22" t="n">
        <f aca="false">D8/C8</f>
        <v>0.975</v>
      </c>
      <c r="G8" s="12" t="s">
        <v>1726</v>
      </c>
    </row>
    <row r="9" customFormat="false" ht="23.25" hidden="false" customHeight="true" outlineLevel="0" collapsed="false">
      <c r="A9" s="23" t="s">
        <v>1727</v>
      </c>
      <c r="B9" s="24" t="n">
        <f aca="false">SUMPRODUCT(1/COUNTIF('Prompt tests'!$N$2:$N$721,'Prompt tests'!$N$2:$N$721))</f>
        <v>504</v>
      </c>
      <c r="C9" s="24" t="n">
        <f aca="false">COUNTA('Prompt tests'!$K$2:$K$721)</f>
        <v>720</v>
      </c>
      <c r="D9" s="24" t="n">
        <f aca="false">COUNTIF('Prompt tests'!$K$2:$K$721,"Cited")</f>
        <v>413</v>
      </c>
      <c r="E9" s="24" t="n">
        <f aca="false">COUNTIF('Prompt tests'!$K$2:$K$721,"Mentioned")</f>
        <v>12</v>
      </c>
      <c r="F9" s="25" t="n">
        <f aca="false">D9/C9</f>
        <v>0.573611111111111</v>
      </c>
      <c r="G9" s="26" t="s">
        <v>1728</v>
      </c>
    </row>
    <row r="11" customFormat="false" ht="15" hidden="false" customHeight="true" outlineLevel="0" collapsed="false">
      <c r="A11" s="7" t="s">
        <v>1729</v>
      </c>
    </row>
    <row r="12" customFormat="false" ht="33.75" hidden="false" customHeight="true" outlineLevel="0" collapsed="false">
      <c r="A12" s="19" t="s">
        <v>1730</v>
      </c>
      <c r="B12" s="20" t="s">
        <v>1731</v>
      </c>
      <c r="C12" s="20" t="s">
        <v>1732</v>
      </c>
      <c r="D12" s="20" t="s">
        <v>1720</v>
      </c>
      <c r="E12" s="20" t="s">
        <v>87</v>
      </c>
      <c r="F12" s="20" t="s">
        <v>1722</v>
      </c>
      <c r="G12" s="20" t="s">
        <v>1733</v>
      </c>
    </row>
    <row r="13" customFormat="false" ht="15" hidden="false" customHeight="true" outlineLevel="0" collapsed="false">
      <c r="A13" s="11" t="s">
        <v>1734</v>
      </c>
      <c r="B13" s="13" t="s">
        <v>132</v>
      </c>
      <c r="C13" s="13" t="s">
        <v>133</v>
      </c>
      <c r="D13" s="21" t="n">
        <f aca="false">COUNTIF('Prompt tests'!$E$2:$E$721,1)</f>
        <v>90</v>
      </c>
      <c r="E13" s="21" t="n">
        <f aca="false">COUNTIFS('Prompt tests'!$E$2:$E$721,1,'Prompt tests'!$K$2:$K$721,"Cited")</f>
        <v>0</v>
      </c>
      <c r="F13" s="22" t="n">
        <f aca="false">E13/D13</f>
        <v>0</v>
      </c>
      <c r="G13" s="27" t="s">
        <v>131</v>
      </c>
    </row>
    <row r="14" customFormat="false" ht="15" hidden="false" customHeight="true" outlineLevel="0" collapsed="false">
      <c r="A14" s="11" t="s">
        <v>1735</v>
      </c>
      <c r="B14" s="13" t="s">
        <v>132</v>
      </c>
      <c r="C14" s="13" t="s">
        <v>133</v>
      </c>
      <c r="D14" s="21" t="n">
        <f aca="false">COUNTIF('Prompt tests'!$E$2:$E$721,2)</f>
        <v>90</v>
      </c>
      <c r="E14" s="21" t="n">
        <f aca="false">COUNTIFS('Prompt tests'!$E$2:$E$721,2,'Prompt tests'!$K$2:$K$721,"Cited")</f>
        <v>0</v>
      </c>
      <c r="F14" s="22" t="n">
        <f aca="false">E14/D14</f>
        <v>0</v>
      </c>
      <c r="G14" s="27" t="s">
        <v>131</v>
      </c>
    </row>
    <row r="15" customFormat="false" ht="15" hidden="false" customHeight="true" outlineLevel="0" collapsed="false">
      <c r="A15" s="11" t="s">
        <v>1736</v>
      </c>
      <c r="B15" s="13" t="s">
        <v>161</v>
      </c>
      <c r="C15" s="13" t="s">
        <v>162</v>
      </c>
      <c r="D15" s="21" t="n">
        <f aca="false">COUNTIF('Prompt tests'!$E$2:$E$721,3)</f>
        <v>90</v>
      </c>
      <c r="E15" s="21" t="n">
        <f aca="false">COUNTIFS('Prompt tests'!$E$2:$E$721,3,'Prompt tests'!$K$2:$K$721,"Cited")</f>
        <v>62</v>
      </c>
      <c r="F15" s="22" t="n">
        <f aca="false">E15/D15</f>
        <v>0.688888888888889</v>
      </c>
      <c r="G15" s="27" t="s">
        <v>160</v>
      </c>
    </row>
    <row r="16" customFormat="false" ht="15" hidden="false" customHeight="true" outlineLevel="0" collapsed="false">
      <c r="A16" s="11" t="s">
        <v>1737</v>
      </c>
      <c r="B16" s="13" t="s">
        <v>173</v>
      </c>
      <c r="C16" s="13" t="s">
        <v>162</v>
      </c>
      <c r="D16" s="21" t="n">
        <f aca="false">COUNTIF('Prompt tests'!$E$2:$E$721,4)</f>
        <v>90</v>
      </c>
      <c r="E16" s="21" t="n">
        <f aca="false">COUNTIFS('Prompt tests'!$E$2:$E$721,4,'Prompt tests'!$K$2:$K$721,"Cited")</f>
        <v>89</v>
      </c>
      <c r="F16" s="22" t="n">
        <f aca="false">E16/D16</f>
        <v>0.988888888888889</v>
      </c>
      <c r="G16" s="27" t="s">
        <v>160</v>
      </c>
    </row>
    <row r="17" customFormat="false" ht="15" hidden="false" customHeight="true" outlineLevel="0" collapsed="false">
      <c r="A17" s="11" t="s">
        <v>1738</v>
      </c>
      <c r="B17" s="13" t="s">
        <v>173</v>
      </c>
      <c r="C17" s="13" t="s">
        <v>162</v>
      </c>
      <c r="D17" s="21" t="n">
        <f aca="false">COUNTIF('Prompt tests'!$E$2:$E$721,5)</f>
        <v>90</v>
      </c>
      <c r="E17" s="21" t="n">
        <f aca="false">COUNTIFS('Prompt tests'!$E$2:$E$721,5,'Prompt tests'!$K$2:$K$721,"Cited")</f>
        <v>83</v>
      </c>
      <c r="F17" s="22" t="n">
        <f aca="false">E17/D17</f>
        <v>0.922222222222222</v>
      </c>
      <c r="G17" s="27" t="s">
        <v>184</v>
      </c>
    </row>
    <row r="18" customFormat="false" ht="15" hidden="false" customHeight="true" outlineLevel="0" collapsed="false">
      <c r="A18" s="11" t="s">
        <v>1739</v>
      </c>
      <c r="B18" s="13" t="s">
        <v>173</v>
      </c>
      <c r="C18" s="13" t="s">
        <v>162</v>
      </c>
      <c r="D18" s="21" t="n">
        <f aca="false">COUNTIF('Prompt tests'!$E$2:$E$721,6)</f>
        <v>90</v>
      </c>
      <c r="E18" s="21" t="n">
        <f aca="false">COUNTIFS('Prompt tests'!$E$2:$E$721,6,'Prompt tests'!$K$2:$K$721,"Cited")</f>
        <v>89</v>
      </c>
      <c r="F18" s="22" t="n">
        <f aca="false">E18/D18</f>
        <v>0.988888888888889</v>
      </c>
      <c r="G18" s="27" t="s">
        <v>184</v>
      </c>
    </row>
    <row r="19" customFormat="false" ht="15" hidden="false" customHeight="true" outlineLevel="0" collapsed="false">
      <c r="A19" s="11" t="s">
        <v>1740</v>
      </c>
      <c r="B19" s="13" t="s">
        <v>173</v>
      </c>
      <c r="C19" s="13" t="s">
        <v>162</v>
      </c>
      <c r="D19" s="21" t="n">
        <f aca="false">COUNTIF('Prompt tests'!$E$2:$E$721,7)</f>
        <v>90</v>
      </c>
      <c r="E19" s="21" t="n">
        <f aca="false">COUNTIFS('Prompt tests'!$E$2:$E$721,7,'Prompt tests'!$K$2:$K$721,"Cited")</f>
        <v>90</v>
      </c>
      <c r="F19" s="22" t="n">
        <f aca="false">E19/D19</f>
        <v>1</v>
      </c>
      <c r="G19" s="27" t="s">
        <v>203</v>
      </c>
    </row>
    <row r="20" customFormat="false" ht="15" hidden="false" customHeight="true" outlineLevel="0" collapsed="false">
      <c r="A20" s="11" t="s">
        <v>1741</v>
      </c>
      <c r="B20" s="13" t="s">
        <v>132</v>
      </c>
      <c r="C20" s="13" t="s">
        <v>133</v>
      </c>
      <c r="D20" s="21" t="n">
        <f aca="false">COUNTIF('Prompt tests'!$E$2:$E$721,8)</f>
        <v>90</v>
      </c>
      <c r="E20" s="21" t="n">
        <f aca="false">COUNTIFS('Prompt tests'!$E$2:$E$721,8,'Prompt tests'!$K$2:$K$721,"Cited")</f>
        <v>0</v>
      </c>
      <c r="F20" s="22" t="n">
        <f aca="false">E20/D20</f>
        <v>0</v>
      </c>
      <c r="G20" s="27" t="s">
        <v>203</v>
      </c>
    </row>
    <row r="21" customFormat="false" ht="24" hidden="false" customHeight="true" outlineLevel="0" collapsed="false">
      <c r="A21" s="28" t="s">
        <v>1742</v>
      </c>
      <c r="B21" s="28"/>
      <c r="C21" s="28"/>
      <c r="D21" s="28"/>
      <c r="E21" s="28"/>
      <c r="F21" s="28"/>
      <c r="G21" s="28"/>
    </row>
    <row r="23" customFormat="false" ht="15" hidden="false" customHeight="true" outlineLevel="0" collapsed="false">
      <c r="A23" s="7" t="s">
        <v>1743</v>
      </c>
    </row>
    <row r="24" customFormat="false" ht="33.75" hidden="false" customHeight="true" outlineLevel="0" collapsed="false">
      <c r="A24" s="19" t="s">
        <v>83</v>
      </c>
      <c r="B24" s="20" t="s">
        <v>1744</v>
      </c>
      <c r="C24" s="20" t="s">
        <v>1745</v>
      </c>
      <c r="D24" s="20" t="s">
        <v>1746</v>
      </c>
      <c r="E24" s="20" t="s">
        <v>1747</v>
      </c>
      <c r="F24" s="20" t="s">
        <v>1748</v>
      </c>
      <c r="G24" s="20" t="s">
        <v>1749</v>
      </c>
    </row>
    <row r="25" customFormat="false" ht="15" hidden="false" customHeight="true" outlineLevel="0" collapsed="false">
      <c r="A25" s="11" t="s">
        <v>135</v>
      </c>
      <c r="B25" s="21" t="n">
        <f aca="false">COUNTIFS('Prompt tests'!$J$2:$J$721,$A25,'Prompt tests'!$G$2:$G$721,"Discovery",'Prompt tests'!$K$2:$K$721,"Cited")</f>
        <v>0</v>
      </c>
      <c r="C25" s="21" t="n">
        <f aca="false">COUNTIFS('Prompt tests'!$J$2:$J$721,$A25,'Prompt tests'!$G$2:$G$721,"Named-company",'Prompt tests'!$K$2:$K$721,"Cited")</f>
        <v>118</v>
      </c>
      <c r="D25" s="22" t="n">
        <f aca="false">C25/COUNTIFS('Prompt tests'!$J$2:$J$721,$A25,'Prompt tests'!$G$2:$G$721,"Named-company")</f>
        <v>0.983333333333333</v>
      </c>
      <c r="E25" s="21" t="n">
        <f aca="false">COUNTIFS('Prompt tests'!$J$2:$J$721,$A25,'Prompt tests'!$E$2:$E$721,3,'Prompt tests'!$K$2:$K$721,"Cited")</f>
        <v>26</v>
      </c>
      <c r="F25" s="22" t="n">
        <f aca="false">E25/COUNTIFS('Prompt tests'!$J$2:$J$721,$A25,'Prompt tests'!$E$2:$E$721,3)</f>
        <v>0.866666666666667</v>
      </c>
      <c r="G25" s="27" t="s">
        <v>1750</v>
      </c>
    </row>
    <row r="26" customFormat="false" ht="15" hidden="false" customHeight="true" outlineLevel="0" collapsed="false">
      <c r="A26" s="11" t="s">
        <v>141</v>
      </c>
      <c r="B26" s="21" t="n">
        <f aca="false">COUNTIFS('Prompt tests'!$J$2:$J$721,$A26,'Prompt tests'!$G$2:$G$721,"Discovery",'Prompt tests'!$K$2:$K$721,"Cited")</f>
        <v>0</v>
      </c>
      <c r="C26" s="21" t="n">
        <f aca="false">COUNTIFS('Prompt tests'!$J$2:$J$721,$A26,'Prompt tests'!$G$2:$G$721,"Named-company",'Prompt tests'!$K$2:$K$721,"Cited")</f>
        <v>115</v>
      </c>
      <c r="D26" s="22" t="n">
        <f aca="false">C26/COUNTIFS('Prompt tests'!$J$2:$J$721,$A26,'Prompt tests'!$G$2:$G$721,"Named-company")</f>
        <v>0.958333333333333</v>
      </c>
      <c r="E26" s="21" t="n">
        <f aca="false">COUNTIFS('Prompt tests'!$J$2:$J$721,$A26,'Prompt tests'!$E$2:$E$721,3,'Prompt tests'!$K$2:$K$721,"Cited")</f>
        <v>17</v>
      </c>
      <c r="F26" s="22" t="n">
        <f aca="false">E26/COUNTIFS('Prompt tests'!$J$2:$J$721,$A26,'Prompt tests'!$E$2:$E$721,3)</f>
        <v>0.566666666666667</v>
      </c>
      <c r="G26" s="27" t="s">
        <v>1751</v>
      </c>
    </row>
    <row r="27" customFormat="false" ht="15" hidden="false" customHeight="true" outlineLevel="0" collapsed="false">
      <c r="A27" s="11" t="s">
        <v>146</v>
      </c>
      <c r="B27" s="21" t="n">
        <f aca="false">COUNTIFS('Prompt tests'!$J$2:$J$721,$A27,'Prompt tests'!$G$2:$G$721,"Discovery",'Prompt tests'!$K$2:$K$721,"Cited")</f>
        <v>0</v>
      </c>
      <c r="C27" s="21" t="n">
        <f aca="false">COUNTIFS('Prompt tests'!$J$2:$J$721,$A27,'Prompt tests'!$G$2:$G$721,"Named-company",'Prompt tests'!$K$2:$K$721,"Cited")</f>
        <v>118</v>
      </c>
      <c r="D27" s="22" t="n">
        <f aca="false">C27/COUNTIFS('Prompt tests'!$J$2:$J$721,$A27,'Prompt tests'!$G$2:$G$721,"Named-company")</f>
        <v>0.983333333333333</v>
      </c>
      <c r="E27" s="21" t="n">
        <f aca="false">COUNTIFS('Prompt tests'!$J$2:$J$721,$A27,'Prompt tests'!$E$2:$E$721,3,'Prompt tests'!$K$2:$K$721,"Cited")</f>
        <v>19</v>
      </c>
      <c r="F27" s="22" t="n">
        <f aca="false">E27/COUNTIFS('Prompt tests'!$J$2:$J$721,$A27,'Prompt tests'!$E$2:$E$721,3)</f>
        <v>0.633333333333333</v>
      </c>
      <c r="G27" s="27" t="s">
        <v>1752</v>
      </c>
    </row>
    <row r="29" customFormat="false" ht="15" hidden="false" customHeight="true" outlineLevel="0" collapsed="false">
      <c r="A29" s="7" t="s">
        <v>1753</v>
      </c>
    </row>
    <row r="30" customFormat="false" ht="33.75" hidden="false" customHeight="true" outlineLevel="0" collapsed="false">
      <c r="A30" s="19" t="s">
        <v>68</v>
      </c>
      <c r="B30" s="20" t="s">
        <v>1754</v>
      </c>
      <c r="C30" s="20" t="s">
        <v>87</v>
      </c>
      <c r="D30" s="20" t="s">
        <v>1722</v>
      </c>
      <c r="E30" s="20" t="s">
        <v>1721</v>
      </c>
      <c r="F30" s="20" t="s">
        <v>1755</v>
      </c>
      <c r="G30" s="20"/>
    </row>
    <row r="31" customFormat="false" ht="15" hidden="false" customHeight="true" outlineLevel="0" collapsed="false">
      <c r="A31" s="11" t="s">
        <v>661</v>
      </c>
      <c r="B31" s="21" t="n">
        <f aca="false">COUNTIFS('Prompt tests'!$C$2:$C$721,$A31,'Prompt tests'!$E$2:$E$721,3)</f>
        <v>15</v>
      </c>
      <c r="C31" s="21" t="n">
        <f aca="false">COUNTIFS('Prompt tests'!$C$2:$C$721,$A31,'Prompt tests'!$E$2:$E$721,3,'Prompt tests'!$K$2:$K$721,"Cited")</f>
        <v>14</v>
      </c>
      <c r="D31" s="22" t="n">
        <f aca="false">C31/B31</f>
        <v>0.933333333333333</v>
      </c>
      <c r="E31" s="21" t="n">
        <f aca="false">COUNTIFS('Prompt tests'!$C$2:$C$721,$A31,'Prompt tests'!$E$2:$E$721,3,'Prompt tests'!$K$2:$K$721,"Mentioned")</f>
        <v>1</v>
      </c>
      <c r="F31" s="21" t="n">
        <f aca="false">COUNTIFS('Prompt tests'!$C$2:$C$721,$A31,'Prompt tests'!$E$2:$E$721,3,'Prompt tests'!$K$2:$K$721,"Absent")</f>
        <v>0</v>
      </c>
      <c r="G31" s="11"/>
    </row>
    <row r="32" customFormat="false" ht="15" hidden="false" customHeight="true" outlineLevel="0" collapsed="false">
      <c r="A32" s="11" t="s">
        <v>430</v>
      </c>
      <c r="B32" s="21" t="n">
        <f aca="false">COUNTIFS('Prompt tests'!$C$2:$C$721,$A32,'Prompt tests'!$E$2:$E$721,3)</f>
        <v>15</v>
      </c>
      <c r="C32" s="21" t="n">
        <f aca="false">COUNTIFS('Prompt tests'!$C$2:$C$721,$A32,'Prompt tests'!$E$2:$E$721,3,'Prompt tests'!$K$2:$K$721,"Cited")</f>
        <v>13</v>
      </c>
      <c r="D32" s="22" t="n">
        <f aca="false">C32/B32</f>
        <v>0.866666666666667</v>
      </c>
      <c r="E32" s="21" t="n">
        <f aca="false">COUNTIFS('Prompt tests'!$C$2:$C$721,$A32,'Prompt tests'!$E$2:$E$721,3,'Prompt tests'!$K$2:$K$721,"Mentioned")</f>
        <v>2</v>
      </c>
      <c r="F32" s="21" t="n">
        <f aca="false">COUNTIFS('Prompt tests'!$C$2:$C$721,$A32,'Prompt tests'!$E$2:$E$721,3,'Prompt tests'!$K$2:$K$721,"Absent")</f>
        <v>0</v>
      </c>
      <c r="G32" s="11"/>
    </row>
    <row r="33" customFormat="false" ht="15" hidden="false" customHeight="true" outlineLevel="0" collapsed="false">
      <c r="A33" s="11" t="s">
        <v>297</v>
      </c>
      <c r="B33" s="21" t="n">
        <f aca="false">COUNTIFS('Prompt tests'!$C$2:$C$721,$A33,'Prompt tests'!$E$2:$E$721,3)</f>
        <v>15</v>
      </c>
      <c r="C33" s="21" t="n">
        <f aca="false">COUNTIFS('Prompt tests'!$C$2:$C$721,$A33,'Prompt tests'!$E$2:$E$721,3,'Prompt tests'!$K$2:$K$721,"Cited")</f>
        <v>11</v>
      </c>
      <c r="D33" s="22" t="n">
        <f aca="false">C33/B33</f>
        <v>0.733333333333333</v>
      </c>
      <c r="E33" s="21" t="n">
        <f aca="false">COUNTIFS('Prompt tests'!$C$2:$C$721,$A33,'Prompt tests'!$E$2:$E$721,3,'Prompt tests'!$K$2:$K$721,"Mentioned")</f>
        <v>3</v>
      </c>
      <c r="F33" s="21" t="n">
        <f aca="false">COUNTIFS('Prompt tests'!$C$2:$C$721,$A33,'Prompt tests'!$E$2:$E$721,3,'Prompt tests'!$K$2:$K$721,"Absent")</f>
        <v>1</v>
      </c>
      <c r="G33" s="11"/>
    </row>
    <row r="34" customFormat="false" ht="15" hidden="false" customHeight="true" outlineLevel="0" collapsed="false">
      <c r="A34" s="11" t="s">
        <v>223</v>
      </c>
      <c r="B34" s="21" t="n">
        <f aca="false">COUNTIFS('Prompt tests'!$C$2:$C$721,$A34,'Prompt tests'!$E$2:$E$721,3)</f>
        <v>15</v>
      </c>
      <c r="C34" s="21" t="n">
        <f aca="false">COUNTIFS('Prompt tests'!$C$2:$C$721,$A34,'Prompt tests'!$E$2:$E$721,3,'Prompt tests'!$K$2:$K$721,"Cited")</f>
        <v>10</v>
      </c>
      <c r="D34" s="22" t="n">
        <f aca="false">C34/B34</f>
        <v>0.666666666666667</v>
      </c>
      <c r="E34" s="21" t="n">
        <f aca="false">COUNTIFS('Prompt tests'!$C$2:$C$721,$A34,'Prompt tests'!$E$2:$E$721,3,'Prompt tests'!$K$2:$K$721,"Mentioned")</f>
        <v>1</v>
      </c>
      <c r="F34" s="21" t="n">
        <f aca="false">COUNTIFS('Prompt tests'!$C$2:$C$721,$A34,'Prompt tests'!$E$2:$E$721,3,'Prompt tests'!$K$2:$K$721,"Absent")</f>
        <v>4</v>
      </c>
      <c r="G34" s="11"/>
    </row>
    <row r="35" customFormat="false" ht="15" hidden="false" customHeight="true" outlineLevel="0" collapsed="false">
      <c r="A35" s="11" t="s">
        <v>129</v>
      </c>
      <c r="B35" s="21" t="n">
        <f aca="false">COUNTIFS('Prompt tests'!$C$2:$C$721,$A35,'Prompt tests'!$E$2:$E$721,3)</f>
        <v>15</v>
      </c>
      <c r="C35" s="21" t="n">
        <f aca="false">COUNTIFS('Prompt tests'!$C$2:$C$721,$A35,'Prompt tests'!$E$2:$E$721,3,'Prompt tests'!$K$2:$K$721,"Cited")</f>
        <v>7</v>
      </c>
      <c r="D35" s="22" t="n">
        <f aca="false">C35/B35</f>
        <v>0.466666666666667</v>
      </c>
      <c r="E35" s="21" t="n">
        <f aca="false">COUNTIFS('Prompt tests'!$C$2:$C$721,$A35,'Prompt tests'!$E$2:$E$721,3,'Prompt tests'!$K$2:$K$721,"Mentioned")</f>
        <v>1</v>
      </c>
      <c r="F35" s="21" t="n">
        <f aca="false">COUNTIFS('Prompt tests'!$C$2:$C$721,$A35,'Prompt tests'!$E$2:$E$721,3,'Prompt tests'!$K$2:$K$721,"Absent")</f>
        <v>7</v>
      </c>
      <c r="G35" s="11"/>
    </row>
    <row r="36" customFormat="false" ht="15" hidden="false" customHeight="true" outlineLevel="0" collapsed="false">
      <c r="A36" s="11" t="s">
        <v>363</v>
      </c>
      <c r="B36" s="21" t="n">
        <f aca="false">COUNTIFS('Prompt tests'!$C$2:$C$721,$A36,'Prompt tests'!$E$2:$E$721,3)</f>
        <v>15</v>
      </c>
      <c r="C36" s="21" t="n">
        <f aca="false">COUNTIFS('Prompt tests'!$C$2:$C$721,$A36,'Prompt tests'!$E$2:$E$721,3,'Prompt tests'!$K$2:$K$721,"Cited")</f>
        <v>7</v>
      </c>
      <c r="D36" s="22" t="n">
        <f aca="false">C36/B36</f>
        <v>0.466666666666667</v>
      </c>
      <c r="E36" s="21" t="n">
        <f aca="false">COUNTIFS('Prompt tests'!$C$2:$C$721,$A36,'Prompt tests'!$E$2:$E$721,3,'Prompt tests'!$K$2:$K$721,"Mentioned")</f>
        <v>3</v>
      </c>
      <c r="F36" s="21" t="n">
        <f aca="false">COUNTIFS('Prompt tests'!$C$2:$C$721,$A36,'Prompt tests'!$E$2:$E$721,3,'Prompt tests'!$K$2:$K$721,"Absent")</f>
        <v>5</v>
      </c>
      <c r="G36" s="11"/>
    </row>
    <row r="37" customFormat="false" ht="15" hidden="false" customHeight="true" outlineLevel="0" collapsed="false">
      <c r="A37" s="29" t="s">
        <v>1756</v>
      </c>
    </row>
    <row r="39" customFormat="false" ht="15" hidden="false" customHeight="true" outlineLevel="0" collapsed="false">
      <c r="A39" s="7" t="s">
        <v>1757</v>
      </c>
    </row>
    <row r="40" customFormat="false" ht="33.75" hidden="false" customHeight="true" outlineLevel="0" collapsed="false">
      <c r="A40" s="19" t="s">
        <v>1758</v>
      </c>
      <c r="B40" s="20" t="s">
        <v>1759</v>
      </c>
      <c r="C40" s="20"/>
      <c r="D40" s="20"/>
      <c r="E40" s="20"/>
      <c r="F40" s="20"/>
      <c r="G40" s="20" t="s">
        <v>1760</v>
      </c>
    </row>
    <row r="41" customFormat="false" ht="23.25" hidden="false" customHeight="true" outlineLevel="0" collapsed="false">
      <c r="A41" s="12" t="s">
        <v>1761</v>
      </c>
      <c r="B41" s="30" t="n">
        <f aca="false">SUMPRODUCT(('Prompt tests'!$G$2:$G$721="Discovery")*('Prompt tests'!$K$2:$K$721="Cited"))</f>
        <v>0</v>
      </c>
      <c r="C41" s="31"/>
      <c r="D41" s="31"/>
      <c r="E41" s="31"/>
      <c r="F41" s="31"/>
      <c r="G41" s="12" t="s">
        <v>1762</v>
      </c>
    </row>
    <row r="42" customFormat="false" ht="15" hidden="false" customHeight="true" outlineLevel="0" collapsed="false">
      <c r="A42" s="12" t="s">
        <v>1763</v>
      </c>
      <c r="B42" s="30" t="n">
        <f aca="false">SUMPRODUCT(('Prompt tests'!$G$2:$G$721="Discovery")/COUNTIFS('Prompt tests'!$G$2:$G$721,'Prompt tests'!$G$2:$G$721,'Prompt tests'!$N$2:$N$721,'Prompt tests'!$N$2:$N$721))</f>
        <v>54</v>
      </c>
      <c r="C42" s="31"/>
      <c r="D42" s="31"/>
      <c r="E42" s="31"/>
      <c r="F42" s="31"/>
      <c r="G42" s="12" t="s">
        <v>1764</v>
      </c>
    </row>
    <row r="43" customFormat="false" ht="23.25" hidden="false" customHeight="true" outlineLevel="0" collapsed="false">
      <c r="A43" s="12" t="s">
        <v>1765</v>
      </c>
      <c r="B43" s="32" t="n">
        <f aca="false">1-0.05^(1/B42)</f>
        <v>0.0539657670973763</v>
      </c>
      <c r="C43" s="31"/>
      <c r="D43" s="31"/>
      <c r="E43" s="31"/>
      <c r="F43" s="31"/>
      <c r="G43" s="12" t="s">
        <v>1766</v>
      </c>
    </row>
    <row r="44" customFormat="false" ht="15" hidden="false" customHeight="true" outlineLevel="0" collapsed="false">
      <c r="A44" s="12" t="s">
        <v>1767</v>
      </c>
      <c r="B44" s="32" t="n">
        <f aca="false">COUNTIFS('Prompt tests'!$G$2:$G$721,"Named-company",'Prompt tests'!$K$2:$K$721,"Cited")/COUNTIF('Prompt tests'!$G$2:$G$721,"Named-company")</f>
        <v>0.975</v>
      </c>
      <c r="C44" s="31"/>
      <c r="D44" s="31"/>
      <c r="E44" s="31"/>
      <c r="F44" s="31"/>
      <c r="G44" s="12" t="s">
        <v>1768</v>
      </c>
    </row>
    <row r="45" customFormat="false" ht="15" hidden="false" customHeight="true" outlineLevel="0" collapsed="false">
      <c r="A45" s="12" t="s">
        <v>1769</v>
      </c>
      <c r="B45" s="32" t="n">
        <f aca="false">COUNTIFS('Prompt tests'!$H$2:$H$721,"Yes",'Prompt tests'!$K$2:$K$721,"Cited")/COUNTIF('Prompt tests'!$H$2:$H$721,"Yes")</f>
        <v>0.917777777777778</v>
      </c>
      <c r="C45" s="31"/>
      <c r="D45" s="31"/>
      <c r="E45" s="31"/>
      <c r="F45" s="31"/>
      <c r="G45" s="12" t="s">
        <v>1770</v>
      </c>
    </row>
    <row r="46" customFormat="false" ht="15" hidden="false" customHeight="true" outlineLevel="0" collapsed="false">
      <c r="A46" s="12" t="s">
        <v>1771</v>
      </c>
      <c r="B46" s="32" t="n">
        <f aca="false">SUMPRODUCT(('Prompt tests'!$E$2:$E$721&gt;=4)*('Prompt tests'!$E$2:$E$721&lt;=6)*('Prompt tests'!$K$2:$K$721="Cited"))/SUMPRODUCT(('Prompt tests'!$E$2:$E$721&gt;=4)*('Prompt tests'!$E$2:$E$721&lt;=6))</f>
        <v>0.966666666666667</v>
      </c>
      <c r="C46" s="31"/>
      <c r="D46" s="31"/>
      <c r="E46" s="31"/>
      <c r="F46" s="31"/>
      <c r="G46" s="12" t="s">
        <v>1772</v>
      </c>
    </row>
    <row r="47" customFormat="false" ht="23.25" hidden="false" customHeight="true" outlineLevel="0" collapsed="false">
      <c r="A47" s="12" t="s">
        <v>1773</v>
      </c>
      <c r="B47" s="32" t="n">
        <f aca="false">B53</f>
        <v>1</v>
      </c>
      <c r="C47" s="31"/>
      <c r="D47" s="31"/>
      <c r="E47" s="31"/>
      <c r="F47" s="31"/>
      <c r="G47" s="12" t="s">
        <v>1774</v>
      </c>
    </row>
    <row r="48" customFormat="false" ht="23.25" hidden="false" customHeight="true" outlineLevel="0" collapsed="false">
      <c r="A48" s="12" t="s">
        <v>1775</v>
      </c>
      <c r="B48" s="32" t="n">
        <f aca="false">D53</f>
        <v>0.975</v>
      </c>
      <c r="C48" s="31"/>
      <c r="D48" s="31"/>
      <c r="E48" s="31"/>
      <c r="F48" s="31"/>
      <c r="G48" s="12" t="s">
        <v>1774</v>
      </c>
    </row>
    <row r="49" customFormat="false" ht="23.25" hidden="false" customHeight="true" outlineLevel="0" collapsed="false">
      <c r="A49" s="12" t="s">
        <v>1776</v>
      </c>
      <c r="B49" s="32" t="n">
        <f aca="false">C53</f>
        <v>0.4</v>
      </c>
      <c r="C49" s="31"/>
      <c r="D49" s="31"/>
      <c r="E49" s="31"/>
      <c r="F49" s="31"/>
      <c r="G49" s="12" t="s">
        <v>1774</v>
      </c>
    </row>
    <row r="51" customFormat="false" ht="15" hidden="false" customHeight="true" outlineLevel="0" collapsed="false">
      <c r="A51" s="7" t="s">
        <v>1777</v>
      </c>
      <c r="B51" s="29" t="s">
        <v>1778</v>
      </c>
    </row>
    <row r="52" customFormat="false" ht="15" hidden="false" customHeight="true" outlineLevel="0" collapsed="false">
      <c r="B52" s="33" t="s">
        <v>1779</v>
      </c>
      <c r="C52" s="33" t="s">
        <v>1780</v>
      </c>
      <c r="D52" s="33" t="s">
        <v>1781</v>
      </c>
    </row>
    <row r="53" customFormat="false" ht="15" hidden="false" customHeight="true" outlineLevel="0" collapsed="false">
      <c r="B53" s="32" t="n">
        <f aca="false">(SUM(B55:B84)+SUM(C55:C84)+SUM(I55:I84))/90</f>
        <v>1</v>
      </c>
      <c r="C53" s="32" t="n">
        <f aca="false">SUM(D55:D84)/30</f>
        <v>0.4</v>
      </c>
      <c r="D53" s="32" t="n">
        <f aca="false">(SUM(E55:E84)+SUM(F55:F84)+SUM(G55:G84)+SUM(H55:H84))/120</f>
        <v>0.975</v>
      </c>
    </row>
    <row r="54" customFormat="false" ht="30" hidden="false" customHeight="true" outlineLevel="0" collapsed="false">
      <c r="A54" s="34" t="s">
        <v>65</v>
      </c>
      <c r="B54" s="35" t="s">
        <v>1782</v>
      </c>
      <c r="C54" s="35" t="s">
        <v>1783</v>
      </c>
      <c r="D54" s="35" t="s">
        <v>1784</v>
      </c>
      <c r="E54" s="35" t="s">
        <v>1785</v>
      </c>
      <c r="F54" s="35" t="s">
        <v>1786</v>
      </c>
      <c r="G54" s="35" t="s">
        <v>1787</v>
      </c>
      <c r="H54" s="35" t="s">
        <v>1788</v>
      </c>
      <c r="I54" s="35" t="s">
        <v>1789</v>
      </c>
    </row>
    <row r="55" customFormat="false" ht="15" hidden="false" customHeight="true" outlineLevel="0" collapsed="false">
      <c r="A55" s="36" t="s">
        <v>128</v>
      </c>
      <c r="B55" s="37" t="n">
        <f aca="false">IF(MAX(COUNTIFS('Prompt tests'!$B$2:$B$721,$A55,'Prompt tests'!$E$2:$E$721,1,'Prompt tests'!$K$2:$K$721,"Cited"),COUNTIFS('Prompt tests'!$B$2:$B$721,$A55,'Prompt tests'!$E$2:$E$721,1,'Prompt tests'!$K$2:$K$721,"Mentioned"),COUNTIFS('Prompt tests'!$B$2:$B$721,$A55,'Prompt tests'!$E$2:$E$721,1,'Prompt tests'!$K$2:$K$721,"Absent"))=3,1,0)</f>
        <v>1</v>
      </c>
      <c r="C55" s="37" t="n">
        <f aca="false">IF(MAX(COUNTIFS('Prompt tests'!$B$2:$B$721,$A55,'Prompt tests'!$E$2:$E$721,2,'Prompt tests'!$K$2:$K$721,"Cited"),COUNTIFS('Prompt tests'!$B$2:$B$721,$A55,'Prompt tests'!$E$2:$E$721,2,'Prompt tests'!$K$2:$K$721,"Mentioned"),COUNTIFS('Prompt tests'!$B$2:$B$721,$A55,'Prompt tests'!$E$2:$E$721,2,'Prompt tests'!$K$2:$K$721,"Absent"))=3,1,0)</f>
        <v>1</v>
      </c>
      <c r="D55" s="37" t="n">
        <f aca="false">IF(MAX(COUNTIFS('Prompt tests'!$B$2:$B$721,$A55,'Prompt tests'!$E$2:$E$721,3,'Prompt tests'!$K$2:$K$721,"Cited"),COUNTIFS('Prompt tests'!$B$2:$B$721,$A55,'Prompt tests'!$E$2:$E$721,3,'Prompt tests'!$K$2:$K$721,"Mentioned"),COUNTIFS('Prompt tests'!$B$2:$B$721,$A55,'Prompt tests'!$E$2:$E$721,3,'Prompt tests'!$K$2:$K$721,"Absent"))=3,1,0)</f>
        <v>0</v>
      </c>
      <c r="E55" s="37" t="n">
        <f aca="false">IF(MAX(COUNTIFS('Prompt tests'!$B$2:$B$721,$A55,'Prompt tests'!$E$2:$E$721,4,'Prompt tests'!$K$2:$K$721,"Cited"),COUNTIFS('Prompt tests'!$B$2:$B$721,$A55,'Prompt tests'!$E$2:$E$721,4,'Prompt tests'!$K$2:$K$721,"Mentioned"),COUNTIFS('Prompt tests'!$B$2:$B$721,$A55,'Prompt tests'!$E$2:$E$721,4,'Prompt tests'!$K$2:$K$721,"Absent"))=3,1,0)</f>
        <v>1</v>
      </c>
      <c r="F55" s="37" t="n">
        <f aca="false">IF(MAX(COUNTIFS('Prompt tests'!$B$2:$B$721,$A55,'Prompt tests'!$E$2:$E$721,5,'Prompt tests'!$K$2:$K$721,"Cited"),COUNTIFS('Prompt tests'!$B$2:$B$721,$A55,'Prompt tests'!$E$2:$E$721,5,'Prompt tests'!$K$2:$K$721,"Mentioned"),COUNTIFS('Prompt tests'!$B$2:$B$721,$A55,'Prompt tests'!$E$2:$E$721,5,'Prompt tests'!$K$2:$K$721,"Absent"))=3,1,0)</f>
        <v>1</v>
      </c>
      <c r="G55" s="37" t="n">
        <f aca="false">IF(MAX(COUNTIFS('Prompt tests'!$B$2:$B$721,$A55,'Prompt tests'!$E$2:$E$721,6,'Prompt tests'!$K$2:$K$721,"Cited"),COUNTIFS('Prompt tests'!$B$2:$B$721,$A55,'Prompt tests'!$E$2:$E$721,6,'Prompt tests'!$K$2:$K$721,"Mentioned"),COUNTIFS('Prompt tests'!$B$2:$B$721,$A55,'Prompt tests'!$E$2:$E$721,6,'Prompt tests'!$K$2:$K$721,"Absent"))=3,1,0)</f>
        <v>1</v>
      </c>
      <c r="H55" s="37" t="n">
        <f aca="false">IF(MAX(COUNTIFS('Prompt tests'!$B$2:$B$721,$A55,'Prompt tests'!$E$2:$E$721,7,'Prompt tests'!$K$2:$K$721,"Cited"),COUNTIFS('Prompt tests'!$B$2:$B$721,$A55,'Prompt tests'!$E$2:$E$721,7,'Prompt tests'!$K$2:$K$721,"Mentioned"),COUNTIFS('Prompt tests'!$B$2:$B$721,$A55,'Prompt tests'!$E$2:$E$721,7,'Prompt tests'!$K$2:$K$721,"Absent"))=3,1,0)</f>
        <v>1</v>
      </c>
      <c r="I55" s="37" t="n">
        <f aca="false">IF(MAX(COUNTIFS('Prompt tests'!$B$2:$B$721,$A55,'Prompt tests'!$E$2:$E$721,8,'Prompt tests'!$K$2:$K$721,"Cited"),COUNTIFS('Prompt tests'!$B$2:$B$721,$A55,'Prompt tests'!$E$2:$E$721,8,'Prompt tests'!$K$2:$K$721,"Mentioned"),COUNTIFS('Prompt tests'!$B$2:$B$721,$A55,'Prompt tests'!$E$2:$E$721,8,'Prompt tests'!$K$2:$K$721,"Absent"))=3,1,0)</f>
        <v>1</v>
      </c>
    </row>
    <row r="56" customFormat="false" ht="15" hidden="false" customHeight="true" outlineLevel="0" collapsed="false">
      <c r="A56" s="36" t="s">
        <v>222</v>
      </c>
      <c r="B56" s="37" t="n">
        <f aca="false">IF(MAX(COUNTIFS('Prompt tests'!$B$2:$B$721,$A56,'Prompt tests'!$E$2:$E$721,1,'Prompt tests'!$K$2:$K$721,"Cited"),COUNTIFS('Prompt tests'!$B$2:$B$721,$A56,'Prompt tests'!$E$2:$E$721,1,'Prompt tests'!$K$2:$K$721,"Mentioned"),COUNTIFS('Prompt tests'!$B$2:$B$721,$A56,'Prompt tests'!$E$2:$E$721,1,'Prompt tests'!$K$2:$K$721,"Absent"))=3,1,0)</f>
        <v>1</v>
      </c>
      <c r="C56" s="37" t="n">
        <f aca="false">IF(MAX(COUNTIFS('Prompt tests'!$B$2:$B$721,$A56,'Prompt tests'!$E$2:$E$721,2,'Prompt tests'!$K$2:$K$721,"Cited"),COUNTIFS('Prompt tests'!$B$2:$B$721,$A56,'Prompt tests'!$E$2:$E$721,2,'Prompt tests'!$K$2:$K$721,"Mentioned"),COUNTIFS('Prompt tests'!$B$2:$B$721,$A56,'Prompt tests'!$E$2:$E$721,2,'Prompt tests'!$K$2:$K$721,"Absent"))=3,1,0)</f>
        <v>1</v>
      </c>
      <c r="D56" s="37" t="n">
        <f aca="false">IF(MAX(COUNTIFS('Prompt tests'!$B$2:$B$721,$A56,'Prompt tests'!$E$2:$E$721,3,'Prompt tests'!$K$2:$K$721,"Cited"),COUNTIFS('Prompt tests'!$B$2:$B$721,$A56,'Prompt tests'!$E$2:$E$721,3,'Prompt tests'!$K$2:$K$721,"Mentioned"),COUNTIFS('Prompt tests'!$B$2:$B$721,$A56,'Prompt tests'!$E$2:$E$721,3,'Prompt tests'!$K$2:$K$721,"Absent"))=3,1,0)</f>
        <v>0</v>
      </c>
      <c r="E56" s="37" t="n">
        <f aca="false">IF(MAX(COUNTIFS('Prompt tests'!$B$2:$B$721,$A56,'Prompt tests'!$E$2:$E$721,4,'Prompt tests'!$K$2:$K$721,"Cited"),COUNTIFS('Prompt tests'!$B$2:$B$721,$A56,'Prompt tests'!$E$2:$E$721,4,'Prompt tests'!$K$2:$K$721,"Mentioned"),COUNTIFS('Prompt tests'!$B$2:$B$721,$A56,'Prompt tests'!$E$2:$E$721,4,'Prompt tests'!$K$2:$K$721,"Absent"))=3,1,0)</f>
        <v>1</v>
      </c>
      <c r="F56" s="37" t="n">
        <f aca="false">IF(MAX(COUNTIFS('Prompt tests'!$B$2:$B$721,$A56,'Prompt tests'!$E$2:$E$721,5,'Prompt tests'!$K$2:$K$721,"Cited"),COUNTIFS('Prompt tests'!$B$2:$B$721,$A56,'Prompt tests'!$E$2:$E$721,5,'Prompt tests'!$K$2:$K$721,"Mentioned"),COUNTIFS('Prompt tests'!$B$2:$B$721,$A56,'Prompt tests'!$E$2:$E$721,5,'Prompt tests'!$K$2:$K$721,"Absent"))=3,1,0)</f>
        <v>1</v>
      </c>
      <c r="G56" s="37" t="n">
        <f aca="false">IF(MAX(COUNTIFS('Prompt tests'!$B$2:$B$721,$A56,'Prompt tests'!$E$2:$E$721,6,'Prompt tests'!$K$2:$K$721,"Cited"),COUNTIFS('Prompt tests'!$B$2:$B$721,$A56,'Prompt tests'!$E$2:$E$721,6,'Prompt tests'!$K$2:$K$721,"Mentioned"),COUNTIFS('Prompt tests'!$B$2:$B$721,$A56,'Prompt tests'!$E$2:$E$721,6,'Prompt tests'!$K$2:$K$721,"Absent"))=3,1,0)</f>
        <v>0</v>
      </c>
      <c r="H56" s="37" t="n">
        <f aca="false">IF(MAX(COUNTIFS('Prompt tests'!$B$2:$B$721,$A56,'Prompt tests'!$E$2:$E$721,7,'Prompt tests'!$K$2:$K$721,"Cited"),COUNTIFS('Prompt tests'!$B$2:$B$721,$A56,'Prompt tests'!$E$2:$E$721,7,'Prompt tests'!$K$2:$K$721,"Mentioned"),COUNTIFS('Prompt tests'!$B$2:$B$721,$A56,'Prompt tests'!$E$2:$E$721,7,'Prompt tests'!$K$2:$K$721,"Absent"))=3,1,0)</f>
        <v>1</v>
      </c>
      <c r="I56" s="37" t="n">
        <f aca="false">IF(MAX(COUNTIFS('Prompt tests'!$B$2:$B$721,$A56,'Prompt tests'!$E$2:$E$721,8,'Prompt tests'!$K$2:$K$721,"Cited"),COUNTIFS('Prompt tests'!$B$2:$B$721,$A56,'Prompt tests'!$E$2:$E$721,8,'Prompt tests'!$K$2:$K$721,"Mentioned"),COUNTIFS('Prompt tests'!$B$2:$B$721,$A56,'Prompt tests'!$E$2:$E$721,8,'Prompt tests'!$K$2:$K$721,"Absent"))=3,1,0)</f>
        <v>1</v>
      </c>
    </row>
    <row r="57" customFormat="false" ht="15" hidden="false" customHeight="true" outlineLevel="0" collapsed="false">
      <c r="A57" s="36" t="s">
        <v>296</v>
      </c>
      <c r="B57" s="37" t="n">
        <f aca="false">IF(MAX(COUNTIFS('Prompt tests'!$B$2:$B$721,$A57,'Prompt tests'!$E$2:$E$721,1,'Prompt tests'!$K$2:$K$721,"Cited"),COUNTIFS('Prompt tests'!$B$2:$B$721,$A57,'Prompt tests'!$E$2:$E$721,1,'Prompt tests'!$K$2:$K$721,"Mentioned"),COUNTIFS('Prompt tests'!$B$2:$B$721,$A57,'Prompt tests'!$E$2:$E$721,1,'Prompt tests'!$K$2:$K$721,"Absent"))=3,1,0)</f>
        <v>1</v>
      </c>
      <c r="C57" s="37" t="n">
        <f aca="false">IF(MAX(COUNTIFS('Prompt tests'!$B$2:$B$721,$A57,'Prompt tests'!$E$2:$E$721,2,'Prompt tests'!$K$2:$K$721,"Cited"),COUNTIFS('Prompt tests'!$B$2:$B$721,$A57,'Prompt tests'!$E$2:$E$721,2,'Prompt tests'!$K$2:$K$721,"Mentioned"),COUNTIFS('Prompt tests'!$B$2:$B$721,$A57,'Prompt tests'!$E$2:$E$721,2,'Prompt tests'!$K$2:$K$721,"Absent"))=3,1,0)</f>
        <v>1</v>
      </c>
      <c r="D57" s="37" t="n">
        <f aca="false">IF(MAX(COUNTIFS('Prompt tests'!$B$2:$B$721,$A57,'Prompt tests'!$E$2:$E$721,3,'Prompt tests'!$K$2:$K$721,"Cited"),COUNTIFS('Prompt tests'!$B$2:$B$721,$A57,'Prompt tests'!$E$2:$E$721,3,'Prompt tests'!$K$2:$K$721,"Mentioned"),COUNTIFS('Prompt tests'!$B$2:$B$721,$A57,'Prompt tests'!$E$2:$E$721,3,'Prompt tests'!$K$2:$K$721,"Absent"))=3,1,0)</f>
        <v>1</v>
      </c>
      <c r="E57" s="37" t="n">
        <f aca="false">IF(MAX(COUNTIFS('Prompt tests'!$B$2:$B$721,$A57,'Prompt tests'!$E$2:$E$721,4,'Prompt tests'!$K$2:$K$721,"Cited"),COUNTIFS('Prompt tests'!$B$2:$B$721,$A57,'Prompt tests'!$E$2:$E$721,4,'Prompt tests'!$K$2:$K$721,"Mentioned"),COUNTIFS('Prompt tests'!$B$2:$B$721,$A57,'Prompt tests'!$E$2:$E$721,4,'Prompt tests'!$K$2:$K$721,"Absent"))=3,1,0)</f>
        <v>1</v>
      </c>
      <c r="F57" s="37" t="n">
        <f aca="false">IF(MAX(COUNTIFS('Prompt tests'!$B$2:$B$721,$A57,'Prompt tests'!$E$2:$E$721,5,'Prompt tests'!$K$2:$K$721,"Cited"),COUNTIFS('Prompt tests'!$B$2:$B$721,$A57,'Prompt tests'!$E$2:$E$721,5,'Prompt tests'!$K$2:$K$721,"Mentioned"),COUNTIFS('Prompt tests'!$B$2:$B$721,$A57,'Prompt tests'!$E$2:$E$721,5,'Prompt tests'!$K$2:$K$721,"Absent"))=3,1,0)</f>
        <v>1</v>
      </c>
      <c r="G57" s="37" t="n">
        <f aca="false">IF(MAX(COUNTIFS('Prompt tests'!$B$2:$B$721,$A57,'Prompt tests'!$E$2:$E$721,6,'Prompt tests'!$K$2:$K$721,"Cited"),COUNTIFS('Prompt tests'!$B$2:$B$721,$A57,'Prompt tests'!$E$2:$E$721,6,'Prompt tests'!$K$2:$K$721,"Mentioned"),COUNTIFS('Prompt tests'!$B$2:$B$721,$A57,'Prompt tests'!$E$2:$E$721,6,'Prompt tests'!$K$2:$K$721,"Absent"))=3,1,0)</f>
        <v>1</v>
      </c>
      <c r="H57" s="37" t="n">
        <f aca="false">IF(MAX(COUNTIFS('Prompt tests'!$B$2:$B$721,$A57,'Prompt tests'!$E$2:$E$721,7,'Prompt tests'!$K$2:$K$721,"Cited"),COUNTIFS('Prompt tests'!$B$2:$B$721,$A57,'Prompt tests'!$E$2:$E$721,7,'Prompt tests'!$K$2:$K$721,"Mentioned"),COUNTIFS('Prompt tests'!$B$2:$B$721,$A57,'Prompt tests'!$E$2:$E$721,7,'Prompt tests'!$K$2:$K$721,"Absent"))=3,1,0)</f>
        <v>1</v>
      </c>
      <c r="I57" s="37" t="n">
        <f aca="false">IF(MAX(COUNTIFS('Prompt tests'!$B$2:$B$721,$A57,'Prompt tests'!$E$2:$E$721,8,'Prompt tests'!$K$2:$K$721,"Cited"),COUNTIFS('Prompt tests'!$B$2:$B$721,$A57,'Prompt tests'!$E$2:$E$721,8,'Prompt tests'!$K$2:$K$721,"Mentioned"),COUNTIFS('Prompt tests'!$B$2:$B$721,$A57,'Prompt tests'!$E$2:$E$721,8,'Prompt tests'!$K$2:$K$721,"Absent"))=3,1,0)</f>
        <v>1</v>
      </c>
    </row>
    <row r="58" customFormat="false" ht="15" hidden="false" customHeight="true" outlineLevel="0" collapsed="false">
      <c r="A58" s="36" t="s">
        <v>362</v>
      </c>
      <c r="B58" s="37" t="n">
        <f aca="false">IF(MAX(COUNTIFS('Prompt tests'!$B$2:$B$721,$A58,'Prompt tests'!$E$2:$E$721,1,'Prompt tests'!$K$2:$K$721,"Cited"),COUNTIFS('Prompt tests'!$B$2:$B$721,$A58,'Prompt tests'!$E$2:$E$721,1,'Prompt tests'!$K$2:$K$721,"Mentioned"),COUNTIFS('Prompt tests'!$B$2:$B$721,$A58,'Prompt tests'!$E$2:$E$721,1,'Prompt tests'!$K$2:$K$721,"Absent"))=3,1,0)</f>
        <v>1</v>
      </c>
      <c r="C58" s="37" t="n">
        <f aca="false">IF(MAX(COUNTIFS('Prompt tests'!$B$2:$B$721,$A58,'Prompt tests'!$E$2:$E$721,2,'Prompt tests'!$K$2:$K$721,"Cited"),COUNTIFS('Prompt tests'!$B$2:$B$721,$A58,'Prompt tests'!$E$2:$E$721,2,'Prompt tests'!$K$2:$K$721,"Mentioned"),COUNTIFS('Prompt tests'!$B$2:$B$721,$A58,'Prompt tests'!$E$2:$E$721,2,'Prompt tests'!$K$2:$K$721,"Absent"))=3,1,0)</f>
        <v>1</v>
      </c>
      <c r="D58" s="37" t="n">
        <f aca="false">IF(MAX(COUNTIFS('Prompt tests'!$B$2:$B$721,$A58,'Prompt tests'!$E$2:$E$721,3,'Prompt tests'!$K$2:$K$721,"Cited"),COUNTIFS('Prompt tests'!$B$2:$B$721,$A58,'Prompt tests'!$E$2:$E$721,3,'Prompt tests'!$K$2:$K$721,"Mentioned"),COUNTIFS('Prompt tests'!$B$2:$B$721,$A58,'Prompt tests'!$E$2:$E$721,3,'Prompt tests'!$K$2:$K$721,"Absent"))=3,1,0)</f>
        <v>0</v>
      </c>
      <c r="E58" s="37" t="n">
        <f aca="false">IF(MAX(COUNTIFS('Prompt tests'!$B$2:$B$721,$A58,'Prompt tests'!$E$2:$E$721,4,'Prompt tests'!$K$2:$K$721,"Cited"),COUNTIFS('Prompt tests'!$B$2:$B$721,$A58,'Prompt tests'!$E$2:$E$721,4,'Prompt tests'!$K$2:$K$721,"Mentioned"),COUNTIFS('Prompt tests'!$B$2:$B$721,$A58,'Prompt tests'!$E$2:$E$721,4,'Prompt tests'!$K$2:$K$721,"Absent"))=3,1,0)</f>
        <v>0</v>
      </c>
      <c r="F58" s="37" t="n">
        <f aca="false">IF(MAX(COUNTIFS('Prompt tests'!$B$2:$B$721,$A58,'Prompt tests'!$E$2:$E$721,5,'Prompt tests'!$K$2:$K$721,"Cited"),COUNTIFS('Prompt tests'!$B$2:$B$721,$A58,'Prompt tests'!$E$2:$E$721,5,'Prompt tests'!$K$2:$K$721,"Mentioned"),COUNTIFS('Prompt tests'!$B$2:$B$721,$A58,'Prompt tests'!$E$2:$E$721,5,'Prompt tests'!$K$2:$K$721,"Absent"))=3,1,0)</f>
        <v>1</v>
      </c>
      <c r="G58" s="37" t="n">
        <f aca="false">IF(MAX(COUNTIFS('Prompt tests'!$B$2:$B$721,$A58,'Prompt tests'!$E$2:$E$721,6,'Prompt tests'!$K$2:$K$721,"Cited"),COUNTIFS('Prompt tests'!$B$2:$B$721,$A58,'Prompt tests'!$E$2:$E$721,6,'Prompt tests'!$K$2:$K$721,"Mentioned"),COUNTIFS('Prompt tests'!$B$2:$B$721,$A58,'Prompt tests'!$E$2:$E$721,6,'Prompt tests'!$K$2:$K$721,"Absent"))=3,1,0)</f>
        <v>1</v>
      </c>
      <c r="H58" s="37" t="n">
        <f aca="false">IF(MAX(COUNTIFS('Prompt tests'!$B$2:$B$721,$A58,'Prompt tests'!$E$2:$E$721,7,'Prompt tests'!$K$2:$K$721,"Cited"),COUNTIFS('Prompt tests'!$B$2:$B$721,$A58,'Prompt tests'!$E$2:$E$721,7,'Prompt tests'!$K$2:$K$721,"Mentioned"),COUNTIFS('Prompt tests'!$B$2:$B$721,$A58,'Prompt tests'!$E$2:$E$721,7,'Prompt tests'!$K$2:$K$721,"Absent"))=3,1,0)</f>
        <v>1</v>
      </c>
      <c r="I58" s="37" t="n">
        <f aca="false">IF(MAX(COUNTIFS('Prompt tests'!$B$2:$B$721,$A58,'Prompt tests'!$E$2:$E$721,8,'Prompt tests'!$K$2:$K$721,"Cited"),COUNTIFS('Prompt tests'!$B$2:$B$721,$A58,'Prompt tests'!$E$2:$E$721,8,'Prompt tests'!$K$2:$K$721,"Mentioned"),COUNTIFS('Prompt tests'!$B$2:$B$721,$A58,'Prompt tests'!$E$2:$E$721,8,'Prompt tests'!$K$2:$K$721,"Absent"))=3,1,0)</f>
        <v>1</v>
      </c>
    </row>
    <row r="59" customFormat="false" ht="15" hidden="false" customHeight="true" outlineLevel="0" collapsed="false">
      <c r="A59" s="36" t="s">
        <v>429</v>
      </c>
      <c r="B59" s="37" t="n">
        <f aca="false">IF(MAX(COUNTIFS('Prompt tests'!$B$2:$B$721,$A59,'Prompt tests'!$E$2:$E$721,1,'Prompt tests'!$K$2:$K$721,"Cited"),COUNTIFS('Prompt tests'!$B$2:$B$721,$A59,'Prompt tests'!$E$2:$E$721,1,'Prompt tests'!$K$2:$K$721,"Mentioned"),COUNTIFS('Prompt tests'!$B$2:$B$721,$A59,'Prompt tests'!$E$2:$E$721,1,'Prompt tests'!$K$2:$K$721,"Absent"))=3,1,0)</f>
        <v>1</v>
      </c>
      <c r="C59" s="37" t="n">
        <f aca="false">IF(MAX(COUNTIFS('Prompt tests'!$B$2:$B$721,$A59,'Prompt tests'!$E$2:$E$721,2,'Prompt tests'!$K$2:$K$721,"Cited"),COUNTIFS('Prompt tests'!$B$2:$B$721,$A59,'Prompt tests'!$E$2:$E$721,2,'Prompt tests'!$K$2:$K$721,"Mentioned"),COUNTIFS('Prompt tests'!$B$2:$B$721,$A59,'Prompt tests'!$E$2:$E$721,2,'Prompt tests'!$K$2:$K$721,"Absent"))=3,1,0)</f>
        <v>1</v>
      </c>
      <c r="D59" s="37" t="n">
        <f aca="false">IF(MAX(COUNTIFS('Prompt tests'!$B$2:$B$721,$A59,'Prompt tests'!$E$2:$E$721,3,'Prompt tests'!$K$2:$K$721,"Cited"),COUNTIFS('Prompt tests'!$B$2:$B$721,$A59,'Prompt tests'!$E$2:$E$721,3,'Prompt tests'!$K$2:$K$721,"Mentioned"),COUNTIFS('Prompt tests'!$B$2:$B$721,$A59,'Prompt tests'!$E$2:$E$721,3,'Prompt tests'!$K$2:$K$721,"Absent"))=3,1,0)</f>
        <v>0</v>
      </c>
      <c r="E59" s="37" t="n">
        <f aca="false">IF(MAX(COUNTIFS('Prompt tests'!$B$2:$B$721,$A59,'Prompt tests'!$E$2:$E$721,4,'Prompt tests'!$K$2:$K$721,"Cited"),COUNTIFS('Prompt tests'!$B$2:$B$721,$A59,'Prompt tests'!$E$2:$E$721,4,'Prompt tests'!$K$2:$K$721,"Mentioned"),COUNTIFS('Prompt tests'!$B$2:$B$721,$A59,'Prompt tests'!$E$2:$E$721,4,'Prompt tests'!$K$2:$K$721,"Absent"))=3,1,0)</f>
        <v>1</v>
      </c>
      <c r="F59" s="37" t="n">
        <f aca="false">IF(MAX(COUNTIFS('Prompt tests'!$B$2:$B$721,$A59,'Prompt tests'!$E$2:$E$721,5,'Prompt tests'!$K$2:$K$721,"Cited"),COUNTIFS('Prompt tests'!$B$2:$B$721,$A59,'Prompt tests'!$E$2:$E$721,5,'Prompt tests'!$K$2:$K$721,"Mentioned"),COUNTIFS('Prompt tests'!$B$2:$B$721,$A59,'Prompt tests'!$E$2:$E$721,5,'Prompt tests'!$K$2:$K$721,"Absent"))=3,1,0)</f>
        <v>1</v>
      </c>
      <c r="G59" s="37" t="n">
        <f aca="false">IF(MAX(COUNTIFS('Prompt tests'!$B$2:$B$721,$A59,'Prompt tests'!$E$2:$E$721,6,'Prompt tests'!$K$2:$K$721,"Cited"),COUNTIFS('Prompt tests'!$B$2:$B$721,$A59,'Prompt tests'!$E$2:$E$721,6,'Prompt tests'!$K$2:$K$721,"Mentioned"),COUNTIFS('Prompt tests'!$B$2:$B$721,$A59,'Prompt tests'!$E$2:$E$721,6,'Prompt tests'!$K$2:$K$721,"Absent"))=3,1,0)</f>
        <v>1</v>
      </c>
      <c r="H59" s="37" t="n">
        <f aca="false">IF(MAX(COUNTIFS('Prompt tests'!$B$2:$B$721,$A59,'Prompt tests'!$E$2:$E$721,7,'Prompt tests'!$K$2:$K$721,"Cited"),COUNTIFS('Prompt tests'!$B$2:$B$721,$A59,'Prompt tests'!$E$2:$E$721,7,'Prompt tests'!$K$2:$K$721,"Mentioned"),COUNTIFS('Prompt tests'!$B$2:$B$721,$A59,'Prompt tests'!$E$2:$E$721,7,'Prompt tests'!$K$2:$K$721,"Absent"))=3,1,0)</f>
        <v>1</v>
      </c>
      <c r="I59" s="37" t="n">
        <f aca="false">IF(MAX(COUNTIFS('Prompt tests'!$B$2:$B$721,$A59,'Prompt tests'!$E$2:$E$721,8,'Prompt tests'!$K$2:$K$721,"Cited"),COUNTIFS('Prompt tests'!$B$2:$B$721,$A59,'Prompt tests'!$E$2:$E$721,8,'Prompt tests'!$K$2:$K$721,"Mentioned"),COUNTIFS('Prompt tests'!$B$2:$B$721,$A59,'Prompt tests'!$E$2:$E$721,8,'Prompt tests'!$K$2:$K$721,"Absent"))=3,1,0)</f>
        <v>1</v>
      </c>
    </row>
    <row r="60" customFormat="false" ht="15" hidden="false" customHeight="true" outlineLevel="0" collapsed="false">
      <c r="A60" s="36" t="s">
        <v>496</v>
      </c>
      <c r="B60" s="37" t="n">
        <f aca="false">IF(MAX(COUNTIFS('Prompt tests'!$B$2:$B$721,$A60,'Prompt tests'!$E$2:$E$721,1,'Prompt tests'!$K$2:$K$721,"Cited"),COUNTIFS('Prompt tests'!$B$2:$B$721,$A60,'Prompt tests'!$E$2:$E$721,1,'Prompt tests'!$K$2:$K$721,"Mentioned"),COUNTIFS('Prompt tests'!$B$2:$B$721,$A60,'Prompt tests'!$E$2:$E$721,1,'Prompt tests'!$K$2:$K$721,"Absent"))=3,1,0)</f>
        <v>1</v>
      </c>
      <c r="C60" s="37" t="n">
        <f aca="false">IF(MAX(COUNTIFS('Prompt tests'!$B$2:$B$721,$A60,'Prompt tests'!$E$2:$E$721,2,'Prompt tests'!$K$2:$K$721,"Cited"),COUNTIFS('Prompt tests'!$B$2:$B$721,$A60,'Prompt tests'!$E$2:$E$721,2,'Prompt tests'!$K$2:$K$721,"Mentioned"),COUNTIFS('Prompt tests'!$B$2:$B$721,$A60,'Prompt tests'!$E$2:$E$721,2,'Prompt tests'!$K$2:$K$721,"Absent"))=3,1,0)</f>
        <v>1</v>
      </c>
      <c r="D60" s="37" t="n">
        <f aca="false">IF(MAX(COUNTIFS('Prompt tests'!$B$2:$B$721,$A60,'Prompt tests'!$E$2:$E$721,3,'Prompt tests'!$K$2:$K$721,"Cited"),COUNTIFS('Prompt tests'!$B$2:$B$721,$A60,'Prompt tests'!$E$2:$E$721,3,'Prompt tests'!$K$2:$K$721,"Mentioned"),COUNTIFS('Prompt tests'!$B$2:$B$721,$A60,'Prompt tests'!$E$2:$E$721,3,'Prompt tests'!$K$2:$K$721,"Absent"))=3,1,0)</f>
        <v>1</v>
      </c>
      <c r="E60" s="37" t="n">
        <f aca="false">IF(MAX(COUNTIFS('Prompt tests'!$B$2:$B$721,$A60,'Prompt tests'!$E$2:$E$721,4,'Prompt tests'!$K$2:$K$721,"Cited"),COUNTIFS('Prompt tests'!$B$2:$B$721,$A60,'Prompt tests'!$E$2:$E$721,4,'Prompt tests'!$K$2:$K$721,"Mentioned"),COUNTIFS('Prompt tests'!$B$2:$B$721,$A60,'Prompt tests'!$E$2:$E$721,4,'Prompt tests'!$K$2:$K$721,"Absent"))=3,1,0)</f>
        <v>1</v>
      </c>
      <c r="F60" s="37" t="n">
        <f aca="false">IF(MAX(COUNTIFS('Prompt tests'!$B$2:$B$721,$A60,'Prompt tests'!$E$2:$E$721,5,'Prompt tests'!$K$2:$K$721,"Cited"),COUNTIFS('Prompt tests'!$B$2:$B$721,$A60,'Prompt tests'!$E$2:$E$721,5,'Prompt tests'!$K$2:$K$721,"Mentioned"),COUNTIFS('Prompt tests'!$B$2:$B$721,$A60,'Prompt tests'!$E$2:$E$721,5,'Prompt tests'!$K$2:$K$721,"Absent"))=3,1,0)</f>
        <v>0</v>
      </c>
      <c r="G60" s="37" t="n">
        <f aca="false">IF(MAX(COUNTIFS('Prompt tests'!$B$2:$B$721,$A60,'Prompt tests'!$E$2:$E$721,6,'Prompt tests'!$K$2:$K$721,"Cited"),COUNTIFS('Prompt tests'!$B$2:$B$721,$A60,'Prompt tests'!$E$2:$E$721,6,'Prompt tests'!$K$2:$K$721,"Mentioned"),COUNTIFS('Prompt tests'!$B$2:$B$721,$A60,'Prompt tests'!$E$2:$E$721,6,'Prompt tests'!$K$2:$K$721,"Absent"))=3,1,0)</f>
        <v>1</v>
      </c>
      <c r="H60" s="37" t="n">
        <f aca="false">IF(MAX(COUNTIFS('Prompt tests'!$B$2:$B$721,$A60,'Prompt tests'!$E$2:$E$721,7,'Prompt tests'!$K$2:$K$721,"Cited"),COUNTIFS('Prompt tests'!$B$2:$B$721,$A60,'Prompt tests'!$E$2:$E$721,7,'Prompt tests'!$K$2:$K$721,"Mentioned"),COUNTIFS('Prompt tests'!$B$2:$B$721,$A60,'Prompt tests'!$E$2:$E$721,7,'Prompt tests'!$K$2:$K$721,"Absent"))=3,1,0)</f>
        <v>1</v>
      </c>
      <c r="I60" s="37" t="n">
        <f aca="false">IF(MAX(COUNTIFS('Prompt tests'!$B$2:$B$721,$A60,'Prompt tests'!$E$2:$E$721,8,'Prompt tests'!$K$2:$K$721,"Cited"),COUNTIFS('Prompt tests'!$B$2:$B$721,$A60,'Prompt tests'!$E$2:$E$721,8,'Prompt tests'!$K$2:$K$721,"Mentioned"),COUNTIFS('Prompt tests'!$B$2:$B$721,$A60,'Prompt tests'!$E$2:$E$721,8,'Prompt tests'!$K$2:$K$721,"Absent"))=3,1,0)</f>
        <v>1</v>
      </c>
    </row>
    <row r="61" customFormat="false" ht="15" hidden="false" customHeight="true" outlineLevel="0" collapsed="false">
      <c r="A61" s="36" t="s">
        <v>537</v>
      </c>
      <c r="B61" s="37" t="n">
        <f aca="false">IF(MAX(COUNTIFS('Prompt tests'!$B$2:$B$721,$A61,'Prompt tests'!$E$2:$E$721,1,'Prompt tests'!$K$2:$K$721,"Cited"),COUNTIFS('Prompt tests'!$B$2:$B$721,$A61,'Prompt tests'!$E$2:$E$721,1,'Prompt tests'!$K$2:$K$721,"Mentioned"),COUNTIFS('Prompt tests'!$B$2:$B$721,$A61,'Prompt tests'!$E$2:$E$721,1,'Prompt tests'!$K$2:$K$721,"Absent"))=3,1,0)</f>
        <v>1</v>
      </c>
      <c r="C61" s="37" t="n">
        <f aca="false">IF(MAX(COUNTIFS('Prompt tests'!$B$2:$B$721,$A61,'Prompt tests'!$E$2:$E$721,2,'Prompt tests'!$K$2:$K$721,"Cited"),COUNTIFS('Prompt tests'!$B$2:$B$721,$A61,'Prompt tests'!$E$2:$E$721,2,'Prompt tests'!$K$2:$K$721,"Mentioned"),COUNTIFS('Prompt tests'!$B$2:$B$721,$A61,'Prompt tests'!$E$2:$E$721,2,'Prompt tests'!$K$2:$K$721,"Absent"))=3,1,0)</f>
        <v>1</v>
      </c>
      <c r="D61" s="37" t="n">
        <f aca="false">IF(MAX(COUNTIFS('Prompt tests'!$B$2:$B$721,$A61,'Prompt tests'!$E$2:$E$721,3,'Prompt tests'!$K$2:$K$721,"Cited"),COUNTIFS('Prompt tests'!$B$2:$B$721,$A61,'Prompt tests'!$E$2:$E$721,3,'Prompt tests'!$K$2:$K$721,"Mentioned"),COUNTIFS('Prompt tests'!$B$2:$B$721,$A61,'Prompt tests'!$E$2:$E$721,3,'Prompt tests'!$K$2:$K$721,"Absent"))=3,1,0)</f>
        <v>0</v>
      </c>
      <c r="E61" s="37" t="n">
        <f aca="false">IF(MAX(COUNTIFS('Prompt tests'!$B$2:$B$721,$A61,'Prompt tests'!$E$2:$E$721,4,'Prompt tests'!$K$2:$K$721,"Cited"),COUNTIFS('Prompt tests'!$B$2:$B$721,$A61,'Prompt tests'!$E$2:$E$721,4,'Prompt tests'!$K$2:$K$721,"Mentioned"),COUNTIFS('Prompt tests'!$B$2:$B$721,$A61,'Prompt tests'!$E$2:$E$721,4,'Prompt tests'!$K$2:$K$721,"Absent"))=3,1,0)</f>
        <v>1</v>
      </c>
      <c r="F61" s="37" t="n">
        <f aca="false">IF(MAX(COUNTIFS('Prompt tests'!$B$2:$B$721,$A61,'Prompt tests'!$E$2:$E$721,5,'Prompt tests'!$K$2:$K$721,"Cited"),COUNTIFS('Prompt tests'!$B$2:$B$721,$A61,'Prompt tests'!$E$2:$E$721,5,'Prompt tests'!$K$2:$K$721,"Mentioned"),COUNTIFS('Prompt tests'!$B$2:$B$721,$A61,'Prompt tests'!$E$2:$E$721,5,'Prompt tests'!$K$2:$K$721,"Absent"))=3,1,0)</f>
        <v>1</v>
      </c>
      <c r="G61" s="37" t="n">
        <f aca="false">IF(MAX(COUNTIFS('Prompt tests'!$B$2:$B$721,$A61,'Prompt tests'!$E$2:$E$721,6,'Prompt tests'!$K$2:$K$721,"Cited"),COUNTIFS('Prompt tests'!$B$2:$B$721,$A61,'Prompt tests'!$E$2:$E$721,6,'Prompt tests'!$K$2:$K$721,"Mentioned"),COUNTIFS('Prompt tests'!$B$2:$B$721,$A61,'Prompt tests'!$E$2:$E$721,6,'Prompt tests'!$K$2:$K$721,"Absent"))=3,1,0)</f>
        <v>1</v>
      </c>
      <c r="H61" s="37" t="n">
        <f aca="false">IF(MAX(COUNTIFS('Prompt tests'!$B$2:$B$721,$A61,'Prompt tests'!$E$2:$E$721,7,'Prompt tests'!$K$2:$K$721,"Cited"),COUNTIFS('Prompt tests'!$B$2:$B$721,$A61,'Prompt tests'!$E$2:$E$721,7,'Prompt tests'!$K$2:$K$721,"Mentioned"),COUNTIFS('Prompt tests'!$B$2:$B$721,$A61,'Prompt tests'!$E$2:$E$721,7,'Prompt tests'!$K$2:$K$721,"Absent"))=3,1,0)</f>
        <v>1</v>
      </c>
      <c r="I61" s="37" t="n">
        <f aca="false">IF(MAX(COUNTIFS('Prompt tests'!$B$2:$B$721,$A61,'Prompt tests'!$E$2:$E$721,8,'Prompt tests'!$K$2:$K$721,"Cited"),COUNTIFS('Prompt tests'!$B$2:$B$721,$A61,'Prompt tests'!$E$2:$E$721,8,'Prompt tests'!$K$2:$K$721,"Mentioned"),COUNTIFS('Prompt tests'!$B$2:$B$721,$A61,'Prompt tests'!$E$2:$E$721,8,'Prompt tests'!$K$2:$K$721,"Absent"))=3,1,0)</f>
        <v>1</v>
      </c>
    </row>
    <row r="62" customFormat="false" ht="15" hidden="false" customHeight="true" outlineLevel="0" collapsed="false">
      <c r="A62" s="36" t="s">
        <v>578</v>
      </c>
      <c r="B62" s="37" t="n">
        <f aca="false">IF(MAX(COUNTIFS('Prompt tests'!$B$2:$B$721,$A62,'Prompt tests'!$E$2:$E$721,1,'Prompt tests'!$K$2:$K$721,"Cited"),COUNTIFS('Prompt tests'!$B$2:$B$721,$A62,'Prompt tests'!$E$2:$E$721,1,'Prompt tests'!$K$2:$K$721,"Mentioned"),COUNTIFS('Prompt tests'!$B$2:$B$721,$A62,'Prompt tests'!$E$2:$E$721,1,'Prompt tests'!$K$2:$K$721,"Absent"))=3,1,0)</f>
        <v>1</v>
      </c>
      <c r="C62" s="37" t="n">
        <f aca="false">IF(MAX(COUNTIFS('Prompt tests'!$B$2:$B$721,$A62,'Prompt tests'!$E$2:$E$721,2,'Prompt tests'!$K$2:$K$721,"Cited"),COUNTIFS('Prompt tests'!$B$2:$B$721,$A62,'Prompt tests'!$E$2:$E$721,2,'Prompt tests'!$K$2:$K$721,"Mentioned"),COUNTIFS('Prompt tests'!$B$2:$B$721,$A62,'Prompt tests'!$E$2:$E$721,2,'Prompt tests'!$K$2:$K$721,"Absent"))=3,1,0)</f>
        <v>1</v>
      </c>
      <c r="D62" s="37" t="n">
        <f aca="false">IF(MAX(COUNTIFS('Prompt tests'!$B$2:$B$721,$A62,'Prompt tests'!$E$2:$E$721,3,'Prompt tests'!$K$2:$K$721,"Cited"),COUNTIFS('Prompt tests'!$B$2:$B$721,$A62,'Prompt tests'!$E$2:$E$721,3,'Prompt tests'!$K$2:$K$721,"Mentioned"),COUNTIFS('Prompt tests'!$B$2:$B$721,$A62,'Prompt tests'!$E$2:$E$721,3,'Prompt tests'!$K$2:$K$721,"Absent"))=3,1,0)</f>
        <v>1</v>
      </c>
      <c r="E62" s="37" t="n">
        <f aca="false">IF(MAX(COUNTIFS('Prompt tests'!$B$2:$B$721,$A62,'Prompt tests'!$E$2:$E$721,4,'Prompt tests'!$K$2:$K$721,"Cited"),COUNTIFS('Prompt tests'!$B$2:$B$721,$A62,'Prompt tests'!$E$2:$E$721,4,'Prompt tests'!$K$2:$K$721,"Mentioned"),COUNTIFS('Prompt tests'!$B$2:$B$721,$A62,'Prompt tests'!$E$2:$E$721,4,'Prompt tests'!$K$2:$K$721,"Absent"))=3,1,0)</f>
        <v>1</v>
      </c>
      <c r="F62" s="37" t="n">
        <f aca="false">IF(MAX(COUNTIFS('Prompt tests'!$B$2:$B$721,$A62,'Prompt tests'!$E$2:$E$721,5,'Prompt tests'!$K$2:$K$721,"Cited"),COUNTIFS('Prompt tests'!$B$2:$B$721,$A62,'Prompt tests'!$E$2:$E$721,5,'Prompt tests'!$K$2:$K$721,"Mentioned"),COUNTIFS('Prompt tests'!$B$2:$B$721,$A62,'Prompt tests'!$E$2:$E$721,5,'Prompt tests'!$K$2:$K$721,"Absent"))=3,1,0)</f>
        <v>1</v>
      </c>
      <c r="G62" s="37" t="n">
        <f aca="false">IF(MAX(COUNTIFS('Prompt tests'!$B$2:$B$721,$A62,'Prompt tests'!$E$2:$E$721,6,'Prompt tests'!$K$2:$K$721,"Cited"),COUNTIFS('Prompt tests'!$B$2:$B$721,$A62,'Prompt tests'!$E$2:$E$721,6,'Prompt tests'!$K$2:$K$721,"Mentioned"),COUNTIFS('Prompt tests'!$B$2:$B$721,$A62,'Prompt tests'!$E$2:$E$721,6,'Prompt tests'!$K$2:$K$721,"Absent"))=3,1,0)</f>
        <v>1</v>
      </c>
      <c r="H62" s="37" t="n">
        <f aca="false">IF(MAX(COUNTIFS('Prompt tests'!$B$2:$B$721,$A62,'Prompt tests'!$E$2:$E$721,7,'Prompt tests'!$K$2:$K$721,"Cited"),COUNTIFS('Prompt tests'!$B$2:$B$721,$A62,'Prompt tests'!$E$2:$E$721,7,'Prompt tests'!$K$2:$K$721,"Mentioned"),COUNTIFS('Prompt tests'!$B$2:$B$721,$A62,'Prompt tests'!$E$2:$E$721,7,'Prompt tests'!$K$2:$K$721,"Absent"))=3,1,0)</f>
        <v>1</v>
      </c>
      <c r="I62" s="37" t="n">
        <f aca="false">IF(MAX(COUNTIFS('Prompt tests'!$B$2:$B$721,$A62,'Prompt tests'!$E$2:$E$721,8,'Prompt tests'!$K$2:$K$721,"Cited"),COUNTIFS('Prompt tests'!$B$2:$B$721,$A62,'Prompt tests'!$E$2:$E$721,8,'Prompt tests'!$K$2:$K$721,"Mentioned"),COUNTIFS('Prompt tests'!$B$2:$B$721,$A62,'Prompt tests'!$E$2:$E$721,8,'Prompt tests'!$K$2:$K$721,"Absent"))=3,1,0)</f>
        <v>1</v>
      </c>
    </row>
    <row r="63" customFormat="false" ht="15" hidden="false" customHeight="true" outlineLevel="0" collapsed="false">
      <c r="A63" s="36" t="s">
        <v>619</v>
      </c>
      <c r="B63" s="37" t="n">
        <f aca="false">IF(MAX(COUNTIFS('Prompt tests'!$B$2:$B$721,$A63,'Prompt tests'!$E$2:$E$721,1,'Prompt tests'!$K$2:$K$721,"Cited"),COUNTIFS('Prompt tests'!$B$2:$B$721,$A63,'Prompt tests'!$E$2:$E$721,1,'Prompt tests'!$K$2:$K$721,"Mentioned"),COUNTIFS('Prompt tests'!$B$2:$B$721,$A63,'Prompt tests'!$E$2:$E$721,1,'Prompt tests'!$K$2:$K$721,"Absent"))=3,1,0)</f>
        <v>1</v>
      </c>
      <c r="C63" s="37" t="n">
        <f aca="false">IF(MAX(COUNTIFS('Prompt tests'!$B$2:$B$721,$A63,'Prompt tests'!$E$2:$E$721,2,'Prompt tests'!$K$2:$K$721,"Cited"),COUNTIFS('Prompt tests'!$B$2:$B$721,$A63,'Prompt tests'!$E$2:$E$721,2,'Prompt tests'!$K$2:$K$721,"Mentioned"),COUNTIFS('Prompt tests'!$B$2:$B$721,$A63,'Prompt tests'!$E$2:$E$721,2,'Prompt tests'!$K$2:$K$721,"Absent"))=3,1,0)</f>
        <v>1</v>
      </c>
      <c r="D63" s="37" t="n">
        <f aca="false">IF(MAX(COUNTIFS('Prompt tests'!$B$2:$B$721,$A63,'Prompt tests'!$E$2:$E$721,3,'Prompt tests'!$K$2:$K$721,"Cited"),COUNTIFS('Prompt tests'!$B$2:$B$721,$A63,'Prompt tests'!$E$2:$E$721,3,'Prompt tests'!$K$2:$K$721,"Mentioned"),COUNTIFS('Prompt tests'!$B$2:$B$721,$A63,'Prompt tests'!$E$2:$E$721,3,'Prompt tests'!$K$2:$K$721,"Absent"))=3,1,0)</f>
        <v>1</v>
      </c>
      <c r="E63" s="37" t="n">
        <f aca="false">IF(MAX(COUNTIFS('Prompt tests'!$B$2:$B$721,$A63,'Prompt tests'!$E$2:$E$721,4,'Prompt tests'!$K$2:$K$721,"Cited"),COUNTIFS('Prompt tests'!$B$2:$B$721,$A63,'Prompt tests'!$E$2:$E$721,4,'Prompt tests'!$K$2:$K$721,"Mentioned"),COUNTIFS('Prompt tests'!$B$2:$B$721,$A63,'Prompt tests'!$E$2:$E$721,4,'Prompt tests'!$K$2:$K$721,"Absent"))=3,1,0)</f>
        <v>1</v>
      </c>
      <c r="F63" s="37" t="n">
        <f aca="false">IF(MAX(COUNTIFS('Prompt tests'!$B$2:$B$721,$A63,'Prompt tests'!$E$2:$E$721,5,'Prompt tests'!$K$2:$K$721,"Cited"),COUNTIFS('Prompt tests'!$B$2:$B$721,$A63,'Prompt tests'!$E$2:$E$721,5,'Prompt tests'!$K$2:$K$721,"Mentioned"),COUNTIFS('Prompt tests'!$B$2:$B$721,$A63,'Prompt tests'!$E$2:$E$721,5,'Prompt tests'!$K$2:$K$721,"Absent"))=3,1,0)</f>
        <v>1</v>
      </c>
      <c r="G63" s="37" t="n">
        <f aca="false">IF(MAX(COUNTIFS('Prompt tests'!$B$2:$B$721,$A63,'Prompt tests'!$E$2:$E$721,6,'Prompt tests'!$K$2:$K$721,"Cited"),COUNTIFS('Prompt tests'!$B$2:$B$721,$A63,'Prompt tests'!$E$2:$E$721,6,'Prompt tests'!$K$2:$K$721,"Mentioned"),COUNTIFS('Prompt tests'!$B$2:$B$721,$A63,'Prompt tests'!$E$2:$E$721,6,'Prompt tests'!$K$2:$K$721,"Absent"))=3,1,0)</f>
        <v>1</v>
      </c>
      <c r="H63" s="37" t="n">
        <f aca="false">IF(MAX(COUNTIFS('Prompt tests'!$B$2:$B$721,$A63,'Prompt tests'!$E$2:$E$721,7,'Prompt tests'!$K$2:$K$721,"Cited"),COUNTIFS('Prompt tests'!$B$2:$B$721,$A63,'Prompt tests'!$E$2:$E$721,7,'Prompt tests'!$K$2:$K$721,"Mentioned"),COUNTIFS('Prompt tests'!$B$2:$B$721,$A63,'Prompt tests'!$E$2:$E$721,7,'Prompt tests'!$K$2:$K$721,"Absent"))=3,1,0)</f>
        <v>1</v>
      </c>
      <c r="I63" s="37" t="n">
        <f aca="false">IF(MAX(COUNTIFS('Prompt tests'!$B$2:$B$721,$A63,'Prompt tests'!$E$2:$E$721,8,'Prompt tests'!$K$2:$K$721,"Cited"),COUNTIFS('Prompt tests'!$B$2:$B$721,$A63,'Prompt tests'!$E$2:$E$721,8,'Prompt tests'!$K$2:$K$721,"Mentioned"),COUNTIFS('Prompt tests'!$B$2:$B$721,$A63,'Prompt tests'!$E$2:$E$721,8,'Prompt tests'!$K$2:$K$721,"Absent"))=3,1,0)</f>
        <v>1</v>
      </c>
    </row>
    <row r="64" customFormat="false" ht="15" hidden="false" customHeight="true" outlineLevel="0" collapsed="false">
      <c r="A64" s="36" t="s">
        <v>660</v>
      </c>
      <c r="B64" s="37" t="n">
        <f aca="false">IF(MAX(COUNTIFS('Prompt tests'!$B$2:$B$721,$A64,'Prompt tests'!$E$2:$E$721,1,'Prompt tests'!$K$2:$K$721,"Cited"),COUNTIFS('Prompt tests'!$B$2:$B$721,$A64,'Prompt tests'!$E$2:$E$721,1,'Prompt tests'!$K$2:$K$721,"Mentioned"),COUNTIFS('Prompt tests'!$B$2:$B$721,$A64,'Prompt tests'!$E$2:$E$721,1,'Prompt tests'!$K$2:$K$721,"Absent"))=3,1,0)</f>
        <v>1</v>
      </c>
      <c r="C64" s="37" t="n">
        <f aca="false">IF(MAX(COUNTIFS('Prompt tests'!$B$2:$B$721,$A64,'Prompt tests'!$E$2:$E$721,2,'Prompt tests'!$K$2:$K$721,"Cited"),COUNTIFS('Prompt tests'!$B$2:$B$721,$A64,'Prompt tests'!$E$2:$E$721,2,'Prompt tests'!$K$2:$K$721,"Mentioned"),COUNTIFS('Prompt tests'!$B$2:$B$721,$A64,'Prompt tests'!$E$2:$E$721,2,'Prompt tests'!$K$2:$K$721,"Absent"))=3,1,0)</f>
        <v>1</v>
      </c>
      <c r="D64" s="37" t="n">
        <f aca="false">IF(MAX(COUNTIFS('Prompt tests'!$B$2:$B$721,$A64,'Prompt tests'!$E$2:$E$721,3,'Prompt tests'!$K$2:$K$721,"Cited"),COUNTIFS('Prompt tests'!$B$2:$B$721,$A64,'Prompt tests'!$E$2:$E$721,3,'Prompt tests'!$K$2:$K$721,"Mentioned"),COUNTIFS('Prompt tests'!$B$2:$B$721,$A64,'Prompt tests'!$E$2:$E$721,3,'Prompt tests'!$K$2:$K$721,"Absent"))=3,1,0)</f>
        <v>1</v>
      </c>
      <c r="E64" s="37" t="n">
        <f aca="false">IF(MAX(COUNTIFS('Prompt tests'!$B$2:$B$721,$A64,'Prompt tests'!$E$2:$E$721,4,'Prompt tests'!$K$2:$K$721,"Cited"),COUNTIFS('Prompt tests'!$B$2:$B$721,$A64,'Prompt tests'!$E$2:$E$721,4,'Prompt tests'!$K$2:$K$721,"Mentioned"),COUNTIFS('Prompt tests'!$B$2:$B$721,$A64,'Prompt tests'!$E$2:$E$721,4,'Prompt tests'!$K$2:$K$721,"Absent"))=3,1,0)</f>
        <v>1</v>
      </c>
      <c r="F64" s="37" t="n">
        <f aca="false">IF(MAX(COUNTIFS('Prompt tests'!$B$2:$B$721,$A64,'Prompt tests'!$E$2:$E$721,5,'Prompt tests'!$K$2:$K$721,"Cited"),COUNTIFS('Prompt tests'!$B$2:$B$721,$A64,'Prompt tests'!$E$2:$E$721,5,'Prompt tests'!$K$2:$K$721,"Mentioned"),COUNTIFS('Prompt tests'!$B$2:$B$721,$A64,'Prompt tests'!$E$2:$E$721,5,'Prompt tests'!$K$2:$K$721,"Absent"))=3,1,0)</f>
        <v>1</v>
      </c>
      <c r="G64" s="37" t="n">
        <f aca="false">IF(MAX(COUNTIFS('Prompt tests'!$B$2:$B$721,$A64,'Prompt tests'!$E$2:$E$721,6,'Prompt tests'!$K$2:$K$721,"Cited"),COUNTIFS('Prompt tests'!$B$2:$B$721,$A64,'Prompt tests'!$E$2:$E$721,6,'Prompt tests'!$K$2:$K$721,"Mentioned"),COUNTIFS('Prompt tests'!$B$2:$B$721,$A64,'Prompt tests'!$E$2:$E$721,6,'Prompt tests'!$K$2:$K$721,"Absent"))=3,1,0)</f>
        <v>1</v>
      </c>
      <c r="H64" s="37" t="n">
        <f aca="false">IF(MAX(COUNTIFS('Prompt tests'!$B$2:$B$721,$A64,'Prompt tests'!$E$2:$E$721,7,'Prompt tests'!$K$2:$K$721,"Cited"),COUNTIFS('Prompt tests'!$B$2:$B$721,$A64,'Prompt tests'!$E$2:$E$721,7,'Prompt tests'!$K$2:$K$721,"Mentioned"),COUNTIFS('Prompt tests'!$B$2:$B$721,$A64,'Prompt tests'!$E$2:$E$721,7,'Prompt tests'!$K$2:$K$721,"Absent"))=3,1,0)</f>
        <v>1</v>
      </c>
      <c r="I64" s="37" t="n">
        <f aca="false">IF(MAX(COUNTIFS('Prompt tests'!$B$2:$B$721,$A64,'Prompt tests'!$E$2:$E$721,8,'Prompt tests'!$K$2:$K$721,"Cited"),COUNTIFS('Prompt tests'!$B$2:$B$721,$A64,'Prompt tests'!$E$2:$E$721,8,'Prompt tests'!$K$2:$K$721,"Mentioned"),COUNTIFS('Prompt tests'!$B$2:$B$721,$A64,'Prompt tests'!$E$2:$E$721,8,'Prompt tests'!$K$2:$K$721,"Absent"))=3,1,0)</f>
        <v>1</v>
      </c>
    </row>
    <row r="65" customFormat="false" ht="15" hidden="false" customHeight="true" outlineLevel="0" collapsed="false">
      <c r="A65" s="36" t="s">
        <v>727</v>
      </c>
      <c r="B65" s="37" t="n">
        <f aca="false">IF(MAX(COUNTIFS('Prompt tests'!$B$2:$B$721,$A65,'Prompt tests'!$E$2:$E$721,1,'Prompt tests'!$K$2:$K$721,"Cited"),COUNTIFS('Prompt tests'!$B$2:$B$721,$A65,'Prompt tests'!$E$2:$E$721,1,'Prompt tests'!$K$2:$K$721,"Mentioned"),COUNTIFS('Prompt tests'!$B$2:$B$721,$A65,'Prompt tests'!$E$2:$E$721,1,'Prompt tests'!$K$2:$K$721,"Absent"))=3,1,0)</f>
        <v>1</v>
      </c>
      <c r="C65" s="37" t="n">
        <f aca="false">IF(MAX(COUNTIFS('Prompt tests'!$B$2:$B$721,$A65,'Prompt tests'!$E$2:$E$721,2,'Prompt tests'!$K$2:$K$721,"Cited"),COUNTIFS('Prompt tests'!$B$2:$B$721,$A65,'Prompt tests'!$E$2:$E$721,2,'Prompt tests'!$K$2:$K$721,"Mentioned"),COUNTIFS('Prompt tests'!$B$2:$B$721,$A65,'Prompt tests'!$E$2:$E$721,2,'Prompt tests'!$K$2:$K$721,"Absent"))=3,1,0)</f>
        <v>1</v>
      </c>
      <c r="D65" s="37" t="n">
        <f aca="false">IF(MAX(COUNTIFS('Prompt tests'!$B$2:$B$721,$A65,'Prompt tests'!$E$2:$E$721,3,'Prompt tests'!$K$2:$K$721,"Cited"),COUNTIFS('Prompt tests'!$B$2:$B$721,$A65,'Prompt tests'!$E$2:$E$721,3,'Prompt tests'!$K$2:$K$721,"Mentioned"),COUNTIFS('Prompt tests'!$B$2:$B$721,$A65,'Prompt tests'!$E$2:$E$721,3,'Prompt tests'!$K$2:$K$721,"Absent"))=3,1,0)</f>
        <v>1</v>
      </c>
      <c r="E65" s="37" t="n">
        <f aca="false">IF(MAX(COUNTIFS('Prompt tests'!$B$2:$B$721,$A65,'Prompt tests'!$E$2:$E$721,4,'Prompt tests'!$K$2:$K$721,"Cited"),COUNTIFS('Prompt tests'!$B$2:$B$721,$A65,'Prompt tests'!$E$2:$E$721,4,'Prompt tests'!$K$2:$K$721,"Mentioned"),COUNTIFS('Prompt tests'!$B$2:$B$721,$A65,'Prompt tests'!$E$2:$E$721,4,'Prompt tests'!$K$2:$K$721,"Absent"))=3,1,0)</f>
        <v>1</v>
      </c>
      <c r="F65" s="37" t="n">
        <f aca="false">IF(MAX(COUNTIFS('Prompt tests'!$B$2:$B$721,$A65,'Prompt tests'!$E$2:$E$721,5,'Prompt tests'!$K$2:$K$721,"Cited"),COUNTIFS('Prompt tests'!$B$2:$B$721,$A65,'Prompt tests'!$E$2:$E$721,5,'Prompt tests'!$K$2:$K$721,"Mentioned"),COUNTIFS('Prompt tests'!$B$2:$B$721,$A65,'Prompt tests'!$E$2:$E$721,5,'Prompt tests'!$K$2:$K$721,"Absent"))=3,1,0)</f>
        <v>1</v>
      </c>
      <c r="G65" s="37" t="n">
        <f aca="false">IF(MAX(COUNTIFS('Prompt tests'!$B$2:$B$721,$A65,'Prompt tests'!$E$2:$E$721,6,'Prompt tests'!$K$2:$K$721,"Cited"),COUNTIFS('Prompt tests'!$B$2:$B$721,$A65,'Prompt tests'!$E$2:$E$721,6,'Prompt tests'!$K$2:$K$721,"Mentioned"),COUNTIFS('Prompt tests'!$B$2:$B$721,$A65,'Prompt tests'!$E$2:$E$721,6,'Prompt tests'!$K$2:$K$721,"Absent"))=3,1,0)</f>
        <v>1</v>
      </c>
      <c r="H65" s="37" t="n">
        <f aca="false">IF(MAX(COUNTIFS('Prompt tests'!$B$2:$B$721,$A65,'Prompt tests'!$E$2:$E$721,7,'Prompt tests'!$K$2:$K$721,"Cited"),COUNTIFS('Prompt tests'!$B$2:$B$721,$A65,'Prompt tests'!$E$2:$E$721,7,'Prompt tests'!$K$2:$K$721,"Mentioned"),COUNTIFS('Prompt tests'!$B$2:$B$721,$A65,'Prompt tests'!$E$2:$E$721,7,'Prompt tests'!$K$2:$K$721,"Absent"))=3,1,0)</f>
        <v>1</v>
      </c>
      <c r="I65" s="37" t="n">
        <f aca="false">IF(MAX(COUNTIFS('Prompt tests'!$B$2:$B$721,$A65,'Prompt tests'!$E$2:$E$721,8,'Prompt tests'!$K$2:$K$721,"Cited"),COUNTIFS('Prompt tests'!$B$2:$B$721,$A65,'Prompt tests'!$E$2:$E$721,8,'Prompt tests'!$K$2:$K$721,"Mentioned"),COUNTIFS('Prompt tests'!$B$2:$B$721,$A65,'Prompt tests'!$E$2:$E$721,8,'Prompt tests'!$K$2:$K$721,"Absent"))=3,1,0)</f>
        <v>1</v>
      </c>
    </row>
    <row r="66" customFormat="false" ht="15" hidden="false" customHeight="true" outlineLevel="0" collapsed="false">
      <c r="A66" s="36" t="s">
        <v>768</v>
      </c>
      <c r="B66" s="37" t="n">
        <f aca="false">IF(MAX(COUNTIFS('Prompt tests'!$B$2:$B$721,$A66,'Prompt tests'!$E$2:$E$721,1,'Prompt tests'!$K$2:$K$721,"Cited"),COUNTIFS('Prompt tests'!$B$2:$B$721,$A66,'Prompt tests'!$E$2:$E$721,1,'Prompt tests'!$K$2:$K$721,"Mentioned"),COUNTIFS('Prompt tests'!$B$2:$B$721,$A66,'Prompt tests'!$E$2:$E$721,1,'Prompt tests'!$K$2:$K$721,"Absent"))=3,1,0)</f>
        <v>1</v>
      </c>
      <c r="C66" s="37" t="n">
        <f aca="false">IF(MAX(COUNTIFS('Prompt tests'!$B$2:$B$721,$A66,'Prompt tests'!$E$2:$E$721,2,'Prompt tests'!$K$2:$K$721,"Cited"),COUNTIFS('Prompt tests'!$B$2:$B$721,$A66,'Prompt tests'!$E$2:$E$721,2,'Prompt tests'!$K$2:$K$721,"Mentioned"),COUNTIFS('Prompt tests'!$B$2:$B$721,$A66,'Prompt tests'!$E$2:$E$721,2,'Prompt tests'!$K$2:$K$721,"Absent"))=3,1,0)</f>
        <v>1</v>
      </c>
      <c r="D66" s="37" t="n">
        <f aca="false">IF(MAX(COUNTIFS('Prompt tests'!$B$2:$B$721,$A66,'Prompt tests'!$E$2:$E$721,3,'Prompt tests'!$K$2:$K$721,"Cited"),COUNTIFS('Prompt tests'!$B$2:$B$721,$A66,'Prompt tests'!$E$2:$E$721,3,'Prompt tests'!$K$2:$K$721,"Mentioned"),COUNTIFS('Prompt tests'!$B$2:$B$721,$A66,'Prompt tests'!$E$2:$E$721,3,'Prompt tests'!$K$2:$K$721,"Absent"))=3,1,0)</f>
        <v>1</v>
      </c>
      <c r="E66" s="37" t="n">
        <f aca="false">IF(MAX(COUNTIFS('Prompt tests'!$B$2:$B$721,$A66,'Prompt tests'!$E$2:$E$721,4,'Prompt tests'!$K$2:$K$721,"Cited"),COUNTIFS('Prompt tests'!$B$2:$B$721,$A66,'Prompt tests'!$E$2:$E$721,4,'Prompt tests'!$K$2:$K$721,"Mentioned"),COUNTIFS('Prompt tests'!$B$2:$B$721,$A66,'Prompt tests'!$E$2:$E$721,4,'Prompt tests'!$K$2:$K$721,"Absent"))=3,1,0)</f>
        <v>1</v>
      </c>
      <c r="F66" s="37" t="n">
        <f aca="false">IF(MAX(COUNTIFS('Prompt tests'!$B$2:$B$721,$A66,'Prompt tests'!$E$2:$E$721,5,'Prompt tests'!$K$2:$K$721,"Cited"),COUNTIFS('Prompt tests'!$B$2:$B$721,$A66,'Prompt tests'!$E$2:$E$721,5,'Prompt tests'!$K$2:$K$721,"Mentioned"),COUNTIFS('Prompt tests'!$B$2:$B$721,$A66,'Prompt tests'!$E$2:$E$721,5,'Prompt tests'!$K$2:$K$721,"Absent"))=3,1,0)</f>
        <v>1</v>
      </c>
      <c r="G66" s="37" t="n">
        <f aca="false">IF(MAX(COUNTIFS('Prompt tests'!$B$2:$B$721,$A66,'Prompt tests'!$E$2:$E$721,6,'Prompt tests'!$K$2:$K$721,"Cited"),COUNTIFS('Prompt tests'!$B$2:$B$721,$A66,'Prompt tests'!$E$2:$E$721,6,'Prompt tests'!$K$2:$K$721,"Mentioned"),COUNTIFS('Prompt tests'!$B$2:$B$721,$A66,'Prompt tests'!$E$2:$E$721,6,'Prompt tests'!$K$2:$K$721,"Absent"))=3,1,0)</f>
        <v>1</v>
      </c>
      <c r="H66" s="37" t="n">
        <f aca="false">IF(MAX(COUNTIFS('Prompt tests'!$B$2:$B$721,$A66,'Prompt tests'!$E$2:$E$721,7,'Prompt tests'!$K$2:$K$721,"Cited"),COUNTIFS('Prompt tests'!$B$2:$B$721,$A66,'Prompt tests'!$E$2:$E$721,7,'Prompt tests'!$K$2:$K$721,"Mentioned"),COUNTIFS('Prompt tests'!$B$2:$B$721,$A66,'Prompt tests'!$E$2:$E$721,7,'Prompt tests'!$K$2:$K$721,"Absent"))=3,1,0)</f>
        <v>1</v>
      </c>
      <c r="I66" s="37" t="n">
        <f aca="false">IF(MAX(COUNTIFS('Prompt tests'!$B$2:$B$721,$A66,'Prompt tests'!$E$2:$E$721,8,'Prompt tests'!$K$2:$K$721,"Cited"),COUNTIFS('Prompt tests'!$B$2:$B$721,$A66,'Prompt tests'!$E$2:$E$721,8,'Prompt tests'!$K$2:$K$721,"Mentioned"),COUNTIFS('Prompt tests'!$B$2:$B$721,$A66,'Prompt tests'!$E$2:$E$721,8,'Prompt tests'!$K$2:$K$721,"Absent"))=3,1,0)</f>
        <v>1</v>
      </c>
    </row>
    <row r="67" customFormat="false" ht="15" hidden="false" customHeight="true" outlineLevel="0" collapsed="false">
      <c r="A67" s="36" t="s">
        <v>809</v>
      </c>
      <c r="B67" s="37" t="n">
        <f aca="false">IF(MAX(COUNTIFS('Prompt tests'!$B$2:$B$721,$A67,'Prompt tests'!$E$2:$E$721,1,'Prompt tests'!$K$2:$K$721,"Cited"),COUNTIFS('Prompt tests'!$B$2:$B$721,$A67,'Prompt tests'!$E$2:$E$721,1,'Prompt tests'!$K$2:$K$721,"Mentioned"),COUNTIFS('Prompt tests'!$B$2:$B$721,$A67,'Prompt tests'!$E$2:$E$721,1,'Prompt tests'!$K$2:$K$721,"Absent"))=3,1,0)</f>
        <v>1</v>
      </c>
      <c r="C67" s="37" t="n">
        <f aca="false">IF(MAX(COUNTIFS('Prompt tests'!$B$2:$B$721,$A67,'Prompt tests'!$E$2:$E$721,2,'Prompt tests'!$K$2:$K$721,"Cited"),COUNTIFS('Prompt tests'!$B$2:$B$721,$A67,'Prompt tests'!$E$2:$E$721,2,'Prompt tests'!$K$2:$K$721,"Mentioned"),COUNTIFS('Prompt tests'!$B$2:$B$721,$A67,'Prompt tests'!$E$2:$E$721,2,'Prompt tests'!$K$2:$K$721,"Absent"))=3,1,0)</f>
        <v>1</v>
      </c>
      <c r="D67" s="37" t="n">
        <f aca="false">IF(MAX(COUNTIFS('Prompt tests'!$B$2:$B$721,$A67,'Prompt tests'!$E$2:$E$721,3,'Prompt tests'!$K$2:$K$721,"Cited"),COUNTIFS('Prompt tests'!$B$2:$B$721,$A67,'Prompt tests'!$E$2:$E$721,3,'Prompt tests'!$K$2:$K$721,"Mentioned"),COUNTIFS('Prompt tests'!$B$2:$B$721,$A67,'Prompt tests'!$E$2:$E$721,3,'Prompt tests'!$K$2:$K$721,"Absent"))=3,1,0)</f>
        <v>1</v>
      </c>
      <c r="E67" s="37" t="n">
        <f aca="false">IF(MAX(COUNTIFS('Prompt tests'!$B$2:$B$721,$A67,'Prompt tests'!$E$2:$E$721,4,'Prompt tests'!$K$2:$K$721,"Cited"),COUNTIFS('Prompt tests'!$B$2:$B$721,$A67,'Prompt tests'!$E$2:$E$721,4,'Prompt tests'!$K$2:$K$721,"Mentioned"),COUNTIFS('Prompt tests'!$B$2:$B$721,$A67,'Prompt tests'!$E$2:$E$721,4,'Prompt tests'!$K$2:$K$721,"Absent"))=3,1,0)</f>
        <v>1</v>
      </c>
      <c r="F67" s="37" t="n">
        <f aca="false">IF(MAX(COUNTIFS('Prompt tests'!$B$2:$B$721,$A67,'Prompt tests'!$E$2:$E$721,5,'Prompt tests'!$K$2:$K$721,"Cited"),COUNTIFS('Prompt tests'!$B$2:$B$721,$A67,'Prompt tests'!$E$2:$E$721,5,'Prompt tests'!$K$2:$K$721,"Mentioned"),COUNTIFS('Prompt tests'!$B$2:$B$721,$A67,'Prompt tests'!$E$2:$E$721,5,'Prompt tests'!$K$2:$K$721,"Absent"))=3,1,0)</f>
        <v>1</v>
      </c>
      <c r="G67" s="37" t="n">
        <f aca="false">IF(MAX(COUNTIFS('Prompt tests'!$B$2:$B$721,$A67,'Prompt tests'!$E$2:$E$721,6,'Prompt tests'!$K$2:$K$721,"Cited"),COUNTIFS('Prompt tests'!$B$2:$B$721,$A67,'Prompt tests'!$E$2:$E$721,6,'Prompt tests'!$K$2:$K$721,"Mentioned"),COUNTIFS('Prompt tests'!$B$2:$B$721,$A67,'Prompt tests'!$E$2:$E$721,6,'Prompt tests'!$K$2:$K$721,"Absent"))=3,1,0)</f>
        <v>1</v>
      </c>
      <c r="H67" s="37" t="n">
        <f aca="false">IF(MAX(COUNTIFS('Prompt tests'!$B$2:$B$721,$A67,'Prompt tests'!$E$2:$E$721,7,'Prompt tests'!$K$2:$K$721,"Cited"),COUNTIFS('Prompt tests'!$B$2:$B$721,$A67,'Prompt tests'!$E$2:$E$721,7,'Prompt tests'!$K$2:$K$721,"Mentioned"),COUNTIFS('Prompt tests'!$B$2:$B$721,$A67,'Prompt tests'!$E$2:$E$721,7,'Prompt tests'!$K$2:$K$721,"Absent"))=3,1,0)</f>
        <v>1</v>
      </c>
      <c r="I67" s="37" t="n">
        <f aca="false">IF(MAX(COUNTIFS('Prompt tests'!$B$2:$B$721,$A67,'Prompt tests'!$E$2:$E$721,8,'Prompt tests'!$K$2:$K$721,"Cited"),COUNTIFS('Prompt tests'!$B$2:$B$721,$A67,'Prompt tests'!$E$2:$E$721,8,'Prompt tests'!$K$2:$K$721,"Mentioned"),COUNTIFS('Prompt tests'!$B$2:$B$721,$A67,'Prompt tests'!$E$2:$E$721,8,'Prompt tests'!$K$2:$K$721,"Absent"))=3,1,0)</f>
        <v>1</v>
      </c>
    </row>
    <row r="68" customFormat="false" ht="15" hidden="false" customHeight="true" outlineLevel="0" collapsed="false">
      <c r="A68" s="36" t="s">
        <v>850</v>
      </c>
      <c r="B68" s="37" t="n">
        <f aca="false">IF(MAX(COUNTIFS('Prompt tests'!$B$2:$B$721,$A68,'Prompt tests'!$E$2:$E$721,1,'Prompt tests'!$K$2:$K$721,"Cited"),COUNTIFS('Prompt tests'!$B$2:$B$721,$A68,'Prompt tests'!$E$2:$E$721,1,'Prompt tests'!$K$2:$K$721,"Mentioned"),COUNTIFS('Prompt tests'!$B$2:$B$721,$A68,'Prompt tests'!$E$2:$E$721,1,'Prompt tests'!$K$2:$K$721,"Absent"))=3,1,0)</f>
        <v>1</v>
      </c>
      <c r="C68" s="37" t="n">
        <f aca="false">IF(MAX(COUNTIFS('Prompt tests'!$B$2:$B$721,$A68,'Prompt tests'!$E$2:$E$721,2,'Prompt tests'!$K$2:$K$721,"Cited"),COUNTIFS('Prompt tests'!$B$2:$B$721,$A68,'Prompt tests'!$E$2:$E$721,2,'Prompt tests'!$K$2:$K$721,"Mentioned"),COUNTIFS('Prompt tests'!$B$2:$B$721,$A68,'Prompt tests'!$E$2:$E$721,2,'Prompt tests'!$K$2:$K$721,"Absent"))=3,1,0)</f>
        <v>1</v>
      </c>
      <c r="D68" s="37" t="n">
        <f aca="false">IF(MAX(COUNTIFS('Prompt tests'!$B$2:$B$721,$A68,'Prompt tests'!$E$2:$E$721,3,'Prompt tests'!$K$2:$K$721,"Cited"),COUNTIFS('Prompt tests'!$B$2:$B$721,$A68,'Prompt tests'!$E$2:$E$721,3,'Prompt tests'!$K$2:$K$721,"Mentioned"),COUNTIFS('Prompt tests'!$B$2:$B$721,$A68,'Prompt tests'!$E$2:$E$721,3,'Prompt tests'!$K$2:$K$721,"Absent"))=3,1,0)</f>
        <v>0</v>
      </c>
      <c r="E68" s="37" t="n">
        <f aca="false">IF(MAX(COUNTIFS('Prompt tests'!$B$2:$B$721,$A68,'Prompt tests'!$E$2:$E$721,4,'Prompt tests'!$K$2:$K$721,"Cited"),COUNTIFS('Prompt tests'!$B$2:$B$721,$A68,'Prompt tests'!$E$2:$E$721,4,'Prompt tests'!$K$2:$K$721,"Mentioned"),COUNTIFS('Prompt tests'!$B$2:$B$721,$A68,'Prompt tests'!$E$2:$E$721,4,'Prompt tests'!$K$2:$K$721,"Absent"))=3,1,0)</f>
        <v>1</v>
      </c>
      <c r="F68" s="37" t="n">
        <f aca="false">IF(MAX(COUNTIFS('Prompt tests'!$B$2:$B$721,$A68,'Prompt tests'!$E$2:$E$721,5,'Prompt tests'!$K$2:$K$721,"Cited"),COUNTIFS('Prompt tests'!$B$2:$B$721,$A68,'Prompt tests'!$E$2:$E$721,5,'Prompt tests'!$K$2:$K$721,"Mentioned"),COUNTIFS('Prompt tests'!$B$2:$B$721,$A68,'Prompt tests'!$E$2:$E$721,5,'Prompt tests'!$K$2:$K$721,"Absent"))=3,1,0)</f>
        <v>1</v>
      </c>
      <c r="G68" s="37" t="n">
        <f aca="false">IF(MAX(COUNTIFS('Prompt tests'!$B$2:$B$721,$A68,'Prompt tests'!$E$2:$E$721,6,'Prompt tests'!$K$2:$K$721,"Cited"),COUNTIFS('Prompt tests'!$B$2:$B$721,$A68,'Prompt tests'!$E$2:$E$721,6,'Prompt tests'!$K$2:$K$721,"Mentioned"),COUNTIFS('Prompt tests'!$B$2:$B$721,$A68,'Prompt tests'!$E$2:$E$721,6,'Prompt tests'!$K$2:$K$721,"Absent"))=3,1,0)</f>
        <v>1</v>
      </c>
      <c r="H68" s="37" t="n">
        <f aca="false">IF(MAX(COUNTIFS('Prompt tests'!$B$2:$B$721,$A68,'Prompt tests'!$E$2:$E$721,7,'Prompt tests'!$K$2:$K$721,"Cited"),COUNTIFS('Prompt tests'!$B$2:$B$721,$A68,'Prompt tests'!$E$2:$E$721,7,'Prompt tests'!$K$2:$K$721,"Mentioned"),COUNTIFS('Prompt tests'!$B$2:$B$721,$A68,'Prompt tests'!$E$2:$E$721,7,'Prompt tests'!$K$2:$K$721,"Absent"))=3,1,0)</f>
        <v>1</v>
      </c>
      <c r="I68" s="37" t="n">
        <f aca="false">IF(MAX(COUNTIFS('Prompt tests'!$B$2:$B$721,$A68,'Prompt tests'!$E$2:$E$721,8,'Prompt tests'!$K$2:$K$721,"Cited"),COUNTIFS('Prompt tests'!$B$2:$B$721,$A68,'Prompt tests'!$E$2:$E$721,8,'Prompt tests'!$K$2:$K$721,"Mentioned"),COUNTIFS('Prompt tests'!$B$2:$B$721,$A68,'Prompt tests'!$E$2:$E$721,8,'Prompt tests'!$K$2:$K$721,"Absent"))=3,1,0)</f>
        <v>1</v>
      </c>
    </row>
    <row r="69" customFormat="false" ht="15" hidden="false" customHeight="true" outlineLevel="0" collapsed="false">
      <c r="A69" s="36" t="s">
        <v>891</v>
      </c>
      <c r="B69" s="37" t="n">
        <f aca="false">IF(MAX(COUNTIFS('Prompt tests'!$B$2:$B$721,$A69,'Prompt tests'!$E$2:$E$721,1,'Prompt tests'!$K$2:$K$721,"Cited"),COUNTIFS('Prompt tests'!$B$2:$B$721,$A69,'Prompt tests'!$E$2:$E$721,1,'Prompt tests'!$K$2:$K$721,"Mentioned"),COUNTIFS('Prompt tests'!$B$2:$B$721,$A69,'Prompt tests'!$E$2:$E$721,1,'Prompt tests'!$K$2:$K$721,"Absent"))=3,1,0)</f>
        <v>1</v>
      </c>
      <c r="C69" s="37" t="n">
        <f aca="false">IF(MAX(COUNTIFS('Prompt tests'!$B$2:$B$721,$A69,'Prompt tests'!$E$2:$E$721,2,'Prompt tests'!$K$2:$K$721,"Cited"),COUNTIFS('Prompt tests'!$B$2:$B$721,$A69,'Prompt tests'!$E$2:$E$721,2,'Prompt tests'!$K$2:$K$721,"Mentioned"),COUNTIFS('Prompt tests'!$B$2:$B$721,$A69,'Prompt tests'!$E$2:$E$721,2,'Prompt tests'!$K$2:$K$721,"Absent"))=3,1,0)</f>
        <v>1</v>
      </c>
      <c r="D69" s="37" t="n">
        <f aca="false">IF(MAX(COUNTIFS('Prompt tests'!$B$2:$B$721,$A69,'Prompt tests'!$E$2:$E$721,3,'Prompt tests'!$K$2:$K$721,"Cited"),COUNTIFS('Prompt tests'!$B$2:$B$721,$A69,'Prompt tests'!$E$2:$E$721,3,'Prompt tests'!$K$2:$K$721,"Mentioned"),COUNTIFS('Prompt tests'!$B$2:$B$721,$A69,'Prompt tests'!$E$2:$E$721,3,'Prompt tests'!$K$2:$K$721,"Absent"))=3,1,0)</f>
        <v>0</v>
      </c>
      <c r="E69" s="37" t="n">
        <f aca="false">IF(MAX(COUNTIFS('Prompt tests'!$B$2:$B$721,$A69,'Prompt tests'!$E$2:$E$721,4,'Prompt tests'!$K$2:$K$721,"Cited"),COUNTIFS('Prompt tests'!$B$2:$B$721,$A69,'Prompt tests'!$E$2:$E$721,4,'Prompt tests'!$K$2:$K$721,"Mentioned"),COUNTIFS('Prompt tests'!$B$2:$B$721,$A69,'Prompt tests'!$E$2:$E$721,4,'Prompt tests'!$K$2:$K$721,"Absent"))=3,1,0)</f>
        <v>1</v>
      </c>
      <c r="F69" s="37" t="n">
        <f aca="false">IF(MAX(COUNTIFS('Prompt tests'!$B$2:$B$721,$A69,'Prompt tests'!$E$2:$E$721,5,'Prompt tests'!$K$2:$K$721,"Cited"),COUNTIFS('Prompt tests'!$B$2:$B$721,$A69,'Prompt tests'!$E$2:$E$721,5,'Prompt tests'!$K$2:$K$721,"Mentioned"),COUNTIFS('Prompt tests'!$B$2:$B$721,$A69,'Prompt tests'!$E$2:$E$721,5,'Prompt tests'!$K$2:$K$721,"Absent"))=3,1,0)</f>
        <v>1</v>
      </c>
      <c r="G69" s="37" t="n">
        <f aca="false">IF(MAX(COUNTIFS('Prompt tests'!$B$2:$B$721,$A69,'Prompt tests'!$E$2:$E$721,6,'Prompt tests'!$K$2:$K$721,"Cited"),COUNTIFS('Prompt tests'!$B$2:$B$721,$A69,'Prompt tests'!$E$2:$E$721,6,'Prompt tests'!$K$2:$K$721,"Mentioned"),COUNTIFS('Prompt tests'!$B$2:$B$721,$A69,'Prompt tests'!$E$2:$E$721,6,'Prompt tests'!$K$2:$K$721,"Absent"))=3,1,0)</f>
        <v>1</v>
      </c>
      <c r="H69" s="37" t="n">
        <f aca="false">IF(MAX(COUNTIFS('Prompt tests'!$B$2:$B$721,$A69,'Prompt tests'!$E$2:$E$721,7,'Prompt tests'!$K$2:$K$721,"Cited"),COUNTIFS('Prompt tests'!$B$2:$B$721,$A69,'Prompt tests'!$E$2:$E$721,7,'Prompt tests'!$K$2:$K$721,"Mentioned"),COUNTIFS('Prompt tests'!$B$2:$B$721,$A69,'Prompt tests'!$E$2:$E$721,7,'Prompt tests'!$K$2:$K$721,"Absent"))=3,1,0)</f>
        <v>1</v>
      </c>
      <c r="I69" s="37" t="n">
        <f aca="false">IF(MAX(COUNTIFS('Prompt tests'!$B$2:$B$721,$A69,'Prompt tests'!$E$2:$E$721,8,'Prompt tests'!$K$2:$K$721,"Cited"),COUNTIFS('Prompt tests'!$B$2:$B$721,$A69,'Prompt tests'!$E$2:$E$721,8,'Prompt tests'!$K$2:$K$721,"Mentioned"),COUNTIFS('Prompt tests'!$B$2:$B$721,$A69,'Prompt tests'!$E$2:$E$721,8,'Prompt tests'!$K$2:$K$721,"Absent"))=3,1,0)</f>
        <v>1</v>
      </c>
    </row>
    <row r="70" customFormat="false" ht="15" hidden="false" customHeight="true" outlineLevel="0" collapsed="false">
      <c r="A70" s="36" t="s">
        <v>932</v>
      </c>
      <c r="B70" s="37" t="n">
        <f aca="false">IF(MAX(COUNTIFS('Prompt tests'!$B$2:$B$721,$A70,'Prompt tests'!$E$2:$E$721,1,'Prompt tests'!$K$2:$K$721,"Cited"),COUNTIFS('Prompt tests'!$B$2:$B$721,$A70,'Prompt tests'!$E$2:$E$721,1,'Prompt tests'!$K$2:$K$721,"Mentioned"),COUNTIFS('Prompt tests'!$B$2:$B$721,$A70,'Prompt tests'!$E$2:$E$721,1,'Prompt tests'!$K$2:$K$721,"Absent"))=3,1,0)</f>
        <v>1</v>
      </c>
      <c r="C70" s="37" t="n">
        <f aca="false">IF(MAX(COUNTIFS('Prompt tests'!$B$2:$B$721,$A70,'Prompt tests'!$E$2:$E$721,2,'Prompt tests'!$K$2:$K$721,"Cited"),COUNTIFS('Prompt tests'!$B$2:$B$721,$A70,'Prompt tests'!$E$2:$E$721,2,'Prompt tests'!$K$2:$K$721,"Mentioned"),COUNTIFS('Prompt tests'!$B$2:$B$721,$A70,'Prompt tests'!$E$2:$E$721,2,'Prompt tests'!$K$2:$K$721,"Absent"))=3,1,0)</f>
        <v>1</v>
      </c>
      <c r="D70" s="37" t="n">
        <f aca="false">IF(MAX(COUNTIFS('Prompt tests'!$B$2:$B$721,$A70,'Prompt tests'!$E$2:$E$721,3,'Prompt tests'!$K$2:$K$721,"Cited"),COUNTIFS('Prompt tests'!$B$2:$B$721,$A70,'Prompt tests'!$E$2:$E$721,3,'Prompt tests'!$K$2:$K$721,"Mentioned"),COUNTIFS('Prompt tests'!$B$2:$B$721,$A70,'Prompt tests'!$E$2:$E$721,3,'Prompt tests'!$K$2:$K$721,"Absent"))=3,1,0)</f>
        <v>0</v>
      </c>
      <c r="E70" s="37" t="n">
        <f aca="false">IF(MAX(COUNTIFS('Prompt tests'!$B$2:$B$721,$A70,'Prompt tests'!$E$2:$E$721,4,'Prompt tests'!$K$2:$K$721,"Cited"),COUNTIFS('Prompt tests'!$B$2:$B$721,$A70,'Prompt tests'!$E$2:$E$721,4,'Prompt tests'!$K$2:$K$721,"Mentioned"),COUNTIFS('Prompt tests'!$B$2:$B$721,$A70,'Prompt tests'!$E$2:$E$721,4,'Prompt tests'!$K$2:$K$721,"Absent"))=3,1,0)</f>
        <v>1</v>
      </c>
      <c r="F70" s="37" t="n">
        <f aca="false">IF(MAX(COUNTIFS('Prompt tests'!$B$2:$B$721,$A70,'Prompt tests'!$E$2:$E$721,5,'Prompt tests'!$K$2:$K$721,"Cited"),COUNTIFS('Prompt tests'!$B$2:$B$721,$A70,'Prompt tests'!$E$2:$E$721,5,'Prompt tests'!$K$2:$K$721,"Mentioned"),COUNTIFS('Prompt tests'!$B$2:$B$721,$A70,'Prompt tests'!$E$2:$E$721,5,'Prompt tests'!$K$2:$K$721,"Absent"))=3,1,0)</f>
        <v>1</v>
      </c>
      <c r="G70" s="37" t="n">
        <f aca="false">IF(MAX(COUNTIFS('Prompt tests'!$B$2:$B$721,$A70,'Prompt tests'!$E$2:$E$721,6,'Prompt tests'!$K$2:$K$721,"Cited"),COUNTIFS('Prompt tests'!$B$2:$B$721,$A70,'Prompt tests'!$E$2:$E$721,6,'Prompt tests'!$K$2:$K$721,"Mentioned"),COUNTIFS('Prompt tests'!$B$2:$B$721,$A70,'Prompt tests'!$E$2:$E$721,6,'Prompt tests'!$K$2:$K$721,"Absent"))=3,1,0)</f>
        <v>1</v>
      </c>
      <c r="H70" s="37" t="n">
        <f aca="false">IF(MAX(COUNTIFS('Prompt tests'!$B$2:$B$721,$A70,'Prompt tests'!$E$2:$E$721,7,'Prompt tests'!$K$2:$K$721,"Cited"),COUNTIFS('Prompt tests'!$B$2:$B$721,$A70,'Prompt tests'!$E$2:$E$721,7,'Prompt tests'!$K$2:$K$721,"Mentioned"),COUNTIFS('Prompt tests'!$B$2:$B$721,$A70,'Prompt tests'!$E$2:$E$721,7,'Prompt tests'!$K$2:$K$721,"Absent"))=3,1,0)</f>
        <v>1</v>
      </c>
      <c r="I70" s="37" t="n">
        <f aca="false">IF(MAX(COUNTIFS('Prompt tests'!$B$2:$B$721,$A70,'Prompt tests'!$E$2:$E$721,8,'Prompt tests'!$K$2:$K$721,"Cited"),COUNTIFS('Prompt tests'!$B$2:$B$721,$A70,'Prompt tests'!$E$2:$E$721,8,'Prompt tests'!$K$2:$K$721,"Mentioned"),COUNTIFS('Prompt tests'!$B$2:$B$721,$A70,'Prompt tests'!$E$2:$E$721,8,'Prompt tests'!$K$2:$K$721,"Absent"))=3,1,0)</f>
        <v>1</v>
      </c>
    </row>
    <row r="71" customFormat="false" ht="15" hidden="false" customHeight="true" outlineLevel="0" collapsed="false">
      <c r="A71" s="36" t="s">
        <v>973</v>
      </c>
      <c r="B71" s="37" t="n">
        <f aca="false">IF(MAX(COUNTIFS('Prompt tests'!$B$2:$B$721,$A71,'Prompt tests'!$E$2:$E$721,1,'Prompt tests'!$K$2:$K$721,"Cited"),COUNTIFS('Prompt tests'!$B$2:$B$721,$A71,'Prompt tests'!$E$2:$E$721,1,'Prompt tests'!$K$2:$K$721,"Mentioned"),COUNTIFS('Prompt tests'!$B$2:$B$721,$A71,'Prompt tests'!$E$2:$E$721,1,'Prompt tests'!$K$2:$K$721,"Absent"))=3,1,0)</f>
        <v>1</v>
      </c>
      <c r="C71" s="37" t="n">
        <f aca="false">IF(MAX(COUNTIFS('Prompt tests'!$B$2:$B$721,$A71,'Prompt tests'!$E$2:$E$721,2,'Prompt tests'!$K$2:$K$721,"Cited"),COUNTIFS('Prompt tests'!$B$2:$B$721,$A71,'Prompt tests'!$E$2:$E$721,2,'Prompt tests'!$K$2:$K$721,"Mentioned"),COUNTIFS('Prompt tests'!$B$2:$B$721,$A71,'Prompt tests'!$E$2:$E$721,2,'Prompt tests'!$K$2:$K$721,"Absent"))=3,1,0)</f>
        <v>1</v>
      </c>
      <c r="D71" s="37" t="n">
        <f aca="false">IF(MAX(COUNTIFS('Prompt tests'!$B$2:$B$721,$A71,'Prompt tests'!$E$2:$E$721,3,'Prompt tests'!$K$2:$K$721,"Cited"),COUNTIFS('Prompt tests'!$B$2:$B$721,$A71,'Prompt tests'!$E$2:$E$721,3,'Prompt tests'!$K$2:$K$721,"Mentioned"),COUNTIFS('Prompt tests'!$B$2:$B$721,$A71,'Prompt tests'!$E$2:$E$721,3,'Prompt tests'!$K$2:$K$721,"Absent"))=3,1,0)</f>
        <v>0</v>
      </c>
      <c r="E71" s="37" t="n">
        <f aca="false">IF(MAX(COUNTIFS('Prompt tests'!$B$2:$B$721,$A71,'Prompt tests'!$E$2:$E$721,4,'Prompt tests'!$K$2:$K$721,"Cited"),COUNTIFS('Prompt tests'!$B$2:$B$721,$A71,'Prompt tests'!$E$2:$E$721,4,'Prompt tests'!$K$2:$K$721,"Mentioned"),COUNTIFS('Prompt tests'!$B$2:$B$721,$A71,'Prompt tests'!$E$2:$E$721,4,'Prompt tests'!$K$2:$K$721,"Absent"))=3,1,0)</f>
        <v>1</v>
      </c>
      <c r="F71" s="37" t="n">
        <f aca="false">IF(MAX(COUNTIFS('Prompt tests'!$B$2:$B$721,$A71,'Prompt tests'!$E$2:$E$721,5,'Prompt tests'!$K$2:$K$721,"Cited"),COUNTIFS('Prompt tests'!$B$2:$B$721,$A71,'Prompt tests'!$E$2:$E$721,5,'Prompt tests'!$K$2:$K$721,"Mentioned"),COUNTIFS('Prompt tests'!$B$2:$B$721,$A71,'Prompt tests'!$E$2:$E$721,5,'Prompt tests'!$K$2:$K$721,"Absent"))=3,1,0)</f>
        <v>1</v>
      </c>
      <c r="G71" s="37" t="n">
        <f aca="false">IF(MAX(COUNTIFS('Prompt tests'!$B$2:$B$721,$A71,'Prompt tests'!$E$2:$E$721,6,'Prompt tests'!$K$2:$K$721,"Cited"),COUNTIFS('Prompt tests'!$B$2:$B$721,$A71,'Prompt tests'!$E$2:$E$721,6,'Prompt tests'!$K$2:$K$721,"Mentioned"),COUNTIFS('Prompt tests'!$B$2:$B$721,$A71,'Prompt tests'!$E$2:$E$721,6,'Prompt tests'!$K$2:$K$721,"Absent"))=3,1,0)</f>
        <v>1</v>
      </c>
      <c r="H71" s="37" t="n">
        <f aca="false">IF(MAX(COUNTIFS('Prompt tests'!$B$2:$B$721,$A71,'Prompt tests'!$E$2:$E$721,7,'Prompt tests'!$K$2:$K$721,"Cited"),COUNTIFS('Prompt tests'!$B$2:$B$721,$A71,'Prompt tests'!$E$2:$E$721,7,'Prompt tests'!$K$2:$K$721,"Mentioned"),COUNTIFS('Prompt tests'!$B$2:$B$721,$A71,'Prompt tests'!$E$2:$E$721,7,'Prompt tests'!$K$2:$K$721,"Absent"))=3,1,0)</f>
        <v>1</v>
      </c>
      <c r="I71" s="37" t="n">
        <f aca="false">IF(MAX(COUNTIFS('Prompt tests'!$B$2:$B$721,$A71,'Prompt tests'!$E$2:$E$721,8,'Prompt tests'!$K$2:$K$721,"Cited"),COUNTIFS('Prompt tests'!$B$2:$B$721,$A71,'Prompt tests'!$E$2:$E$721,8,'Prompt tests'!$K$2:$K$721,"Mentioned"),COUNTIFS('Prompt tests'!$B$2:$B$721,$A71,'Prompt tests'!$E$2:$E$721,8,'Prompt tests'!$K$2:$K$721,"Absent"))=3,1,0)</f>
        <v>1</v>
      </c>
    </row>
    <row r="72" customFormat="false" ht="15" hidden="false" customHeight="true" outlineLevel="0" collapsed="false">
      <c r="A72" s="36" t="s">
        <v>1014</v>
      </c>
      <c r="B72" s="37" t="n">
        <f aca="false">IF(MAX(COUNTIFS('Prompt tests'!$B$2:$B$721,$A72,'Prompt tests'!$E$2:$E$721,1,'Prompt tests'!$K$2:$K$721,"Cited"),COUNTIFS('Prompt tests'!$B$2:$B$721,$A72,'Prompt tests'!$E$2:$E$721,1,'Prompt tests'!$K$2:$K$721,"Mentioned"),COUNTIFS('Prompt tests'!$B$2:$B$721,$A72,'Prompt tests'!$E$2:$E$721,1,'Prompt tests'!$K$2:$K$721,"Absent"))=3,1,0)</f>
        <v>1</v>
      </c>
      <c r="C72" s="37" t="n">
        <f aca="false">IF(MAX(COUNTIFS('Prompt tests'!$B$2:$B$721,$A72,'Prompt tests'!$E$2:$E$721,2,'Prompt tests'!$K$2:$K$721,"Cited"),COUNTIFS('Prompt tests'!$B$2:$B$721,$A72,'Prompt tests'!$E$2:$E$721,2,'Prompt tests'!$K$2:$K$721,"Mentioned"),COUNTIFS('Prompt tests'!$B$2:$B$721,$A72,'Prompt tests'!$E$2:$E$721,2,'Prompt tests'!$K$2:$K$721,"Absent"))=3,1,0)</f>
        <v>1</v>
      </c>
      <c r="D72" s="37" t="n">
        <f aca="false">IF(MAX(COUNTIFS('Prompt tests'!$B$2:$B$721,$A72,'Prompt tests'!$E$2:$E$721,3,'Prompt tests'!$K$2:$K$721,"Cited"),COUNTIFS('Prompt tests'!$B$2:$B$721,$A72,'Prompt tests'!$E$2:$E$721,3,'Prompt tests'!$K$2:$K$721,"Mentioned"),COUNTIFS('Prompt tests'!$B$2:$B$721,$A72,'Prompt tests'!$E$2:$E$721,3,'Prompt tests'!$K$2:$K$721,"Absent"))=3,1,0)</f>
        <v>0</v>
      </c>
      <c r="E72" s="37" t="n">
        <f aca="false">IF(MAX(COUNTIFS('Prompt tests'!$B$2:$B$721,$A72,'Prompt tests'!$E$2:$E$721,4,'Prompt tests'!$K$2:$K$721,"Cited"),COUNTIFS('Prompt tests'!$B$2:$B$721,$A72,'Prompt tests'!$E$2:$E$721,4,'Prompt tests'!$K$2:$K$721,"Mentioned"),COUNTIFS('Prompt tests'!$B$2:$B$721,$A72,'Prompt tests'!$E$2:$E$721,4,'Prompt tests'!$K$2:$K$721,"Absent"))=3,1,0)</f>
        <v>1</v>
      </c>
      <c r="F72" s="37" t="n">
        <f aca="false">IF(MAX(COUNTIFS('Prompt tests'!$B$2:$B$721,$A72,'Prompt tests'!$E$2:$E$721,5,'Prompt tests'!$K$2:$K$721,"Cited"),COUNTIFS('Prompt tests'!$B$2:$B$721,$A72,'Prompt tests'!$E$2:$E$721,5,'Prompt tests'!$K$2:$K$721,"Mentioned"),COUNTIFS('Prompt tests'!$B$2:$B$721,$A72,'Prompt tests'!$E$2:$E$721,5,'Prompt tests'!$K$2:$K$721,"Absent"))=3,1,0)</f>
        <v>1</v>
      </c>
      <c r="G72" s="37" t="n">
        <f aca="false">IF(MAX(COUNTIFS('Prompt tests'!$B$2:$B$721,$A72,'Prompt tests'!$E$2:$E$721,6,'Prompt tests'!$K$2:$K$721,"Cited"),COUNTIFS('Prompt tests'!$B$2:$B$721,$A72,'Prompt tests'!$E$2:$E$721,6,'Prompt tests'!$K$2:$K$721,"Mentioned"),COUNTIFS('Prompt tests'!$B$2:$B$721,$A72,'Prompt tests'!$E$2:$E$721,6,'Prompt tests'!$K$2:$K$721,"Absent"))=3,1,0)</f>
        <v>1</v>
      </c>
      <c r="H72" s="37" t="n">
        <f aca="false">IF(MAX(COUNTIFS('Prompt tests'!$B$2:$B$721,$A72,'Prompt tests'!$E$2:$E$721,7,'Prompt tests'!$K$2:$K$721,"Cited"),COUNTIFS('Prompt tests'!$B$2:$B$721,$A72,'Prompt tests'!$E$2:$E$721,7,'Prompt tests'!$K$2:$K$721,"Mentioned"),COUNTIFS('Prompt tests'!$B$2:$B$721,$A72,'Prompt tests'!$E$2:$E$721,7,'Prompt tests'!$K$2:$K$721,"Absent"))=3,1,0)</f>
        <v>1</v>
      </c>
      <c r="I72" s="37" t="n">
        <f aca="false">IF(MAX(COUNTIFS('Prompt tests'!$B$2:$B$721,$A72,'Prompt tests'!$E$2:$E$721,8,'Prompt tests'!$K$2:$K$721,"Cited"),COUNTIFS('Prompt tests'!$B$2:$B$721,$A72,'Prompt tests'!$E$2:$E$721,8,'Prompt tests'!$K$2:$K$721,"Mentioned"),COUNTIFS('Prompt tests'!$B$2:$B$721,$A72,'Prompt tests'!$E$2:$E$721,8,'Prompt tests'!$K$2:$K$721,"Absent"))=3,1,0)</f>
        <v>1</v>
      </c>
    </row>
    <row r="73" customFormat="false" ht="15" hidden="false" customHeight="true" outlineLevel="0" collapsed="false">
      <c r="A73" s="36" t="s">
        <v>1055</v>
      </c>
      <c r="B73" s="37" t="n">
        <f aca="false">IF(MAX(COUNTIFS('Prompt tests'!$B$2:$B$721,$A73,'Prompt tests'!$E$2:$E$721,1,'Prompt tests'!$K$2:$K$721,"Cited"),COUNTIFS('Prompt tests'!$B$2:$B$721,$A73,'Prompt tests'!$E$2:$E$721,1,'Prompt tests'!$K$2:$K$721,"Mentioned"),COUNTIFS('Prompt tests'!$B$2:$B$721,$A73,'Prompt tests'!$E$2:$E$721,1,'Prompt tests'!$K$2:$K$721,"Absent"))=3,1,0)</f>
        <v>1</v>
      </c>
      <c r="C73" s="37" t="n">
        <f aca="false">IF(MAX(COUNTIFS('Prompt tests'!$B$2:$B$721,$A73,'Prompt tests'!$E$2:$E$721,2,'Prompt tests'!$K$2:$K$721,"Cited"),COUNTIFS('Prompt tests'!$B$2:$B$721,$A73,'Prompt tests'!$E$2:$E$721,2,'Prompt tests'!$K$2:$K$721,"Mentioned"),COUNTIFS('Prompt tests'!$B$2:$B$721,$A73,'Prompt tests'!$E$2:$E$721,2,'Prompt tests'!$K$2:$K$721,"Absent"))=3,1,0)</f>
        <v>1</v>
      </c>
      <c r="D73" s="37" t="n">
        <f aca="false">IF(MAX(COUNTIFS('Prompt tests'!$B$2:$B$721,$A73,'Prompt tests'!$E$2:$E$721,3,'Prompt tests'!$K$2:$K$721,"Cited"),COUNTIFS('Prompt tests'!$B$2:$B$721,$A73,'Prompt tests'!$E$2:$E$721,3,'Prompt tests'!$K$2:$K$721,"Mentioned"),COUNTIFS('Prompt tests'!$B$2:$B$721,$A73,'Prompt tests'!$E$2:$E$721,3,'Prompt tests'!$K$2:$K$721,"Absent"))=3,1,0)</f>
        <v>1</v>
      </c>
      <c r="E73" s="37" t="n">
        <f aca="false">IF(MAX(COUNTIFS('Prompt tests'!$B$2:$B$721,$A73,'Prompt tests'!$E$2:$E$721,4,'Prompt tests'!$K$2:$K$721,"Cited"),COUNTIFS('Prompt tests'!$B$2:$B$721,$A73,'Prompt tests'!$E$2:$E$721,4,'Prompt tests'!$K$2:$K$721,"Mentioned"),COUNTIFS('Prompt tests'!$B$2:$B$721,$A73,'Prompt tests'!$E$2:$E$721,4,'Prompt tests'!$K$2:$K$721,"Absent"))=3,1,0)</f>
        <v>1</v>
      </c>
      <c r="F73" s="37" t="n">
        <f aca="false">IF(MAX(COUNTIFS('Prompt tests'!$B$2:$B$721,$A73,'Prompt tests'!$E$2:$E$721,5,'Prompt tests'!$K$2:$K$721,"Cited"),COUNTIFS('Prompt tests'!$B$2:$B$721,$A73,'Prompt tests'!$E$2:$E$721,5,'Prompt tests'!$K$2:$K$721,"Mentioned"),COUNTIFS('Prompt tests'!$B$2:$B$721,$A73,'Prompt tests'!$E$2:$E$721,5,'Prompt tests'!$K$2:$K$721,"Absent"))=3,1,0)</f>
        <v>1</v>
      </c>
      <c r="G73" s="37" t="n">
        <f aca="false">IF(MAX(COUNTIFS('Prompt tests'!$B$2:$B$721,$A73,'Prompt tests'!$E$2:$E$721,6,'Prompt tests'!$K$2:$K$721,"Cited"),COUNTIFS('Prompt tests'!$B$2:$B$721,$A73,'Prompt tests'!$E$2:$E$721,6,'Prompt tests'!$K$2:$K$721,"Mentioned"),COUNTIFS('Prompt tests'!$B$2:$B$721,$A73,'Prompt tests'!$E$2:$E$721,6,'Prompt tests'!$K$2:$K$721,"Absent"))=3,1,0)</f>
        <v>1</v>
      </c>
      <c r="H73" s="37" t="n">
        <f aca="false">IF(MAX(COUNTIFS('Prompt tests'!$B$2:$B$721,$A73,'Prompt tests'!$E$2:$E$721,7,'Prompt tests'!$K$2:$K$721,"Cited"),COUNTIFS('Prompt tests'!$B$2:$B$721,$A73,'Prompt tests'!$E$2:$E$721,7,'Prompt tests'!$K$2:$K$721,"Mentioned"),COUNTIFS('Prompt tests'!$B$2:$B$721,$A73,'Prompt tests'!$E$2:$E$721,7,'Prompt tests'!$K$2:$K$721,"Absent"))=3,1,0)</f>
        <v>1</v>
      </c>
      <c r="I73" s="37" t="n">
        <f aca="false">IF(MAX(COUNTIFS('Prompt tests'!$B$2:$B$721,$A73,'Prompt tests'!$E$2:$E$721,8,'Prompt tests'!$K$2:$K$721,"Cited"),COUNTIFS('Prompt tests'!$B$2:$B$721,$A73,'Prompt tests'!$E$2:$E$721,8,'Prompt tests'!$K$2:$K$721,"Mentioned"),COUNTIFS('Prompt tests'!$B$2:$B$721,$A73,'Prompt tests'!$E$2:$E$721,8,'Prompt tests'!$K$2:$K$721,"Absent"))=3,1,0)</f>
        <v>1</v>
      </c>
    </row>
    <row r="74" customFormat="false" ht="15" hidden="false" customHeight="true" outlineLevel="0" collapsed="false">
      <c r="A74" s="36" t="s">
        <v>1101</v>
      </c>
      <c r="B74" s="37" t="n">
        <f aca="false">IF(MAX(COUNTIFS('Prompt tests'!$B$2:$B$721,$A74,'Prompt tests'!$E$2:$E$721,1,'Prompt tests'!$K$2:$K$721,"Cited"),COUNTIFS('Prompt tests'!$B$2:$B$721,$A74,'Prompt tests'!$E$2:$E$721,1,'Prompt tests'!$K$2:$K$721,"Mentioned"),COUNTIFS('Prompt tests'!$B$2:$B$721,$A74,'Prompt tests'!$E$2:$E$721,1,'Prompt tests'!$K$2:$K$721,"Absent"))=3,1,0)</f>
        <v>1</v>
      </c>
      <c r="C74" s="37" t="n">
        <f aca="false">IF(MAX(COUNTIFS('Prompt tests'!$B$2:$B$721,$A74,'Prompt tests'!$E$2:$E$721,2,'Prompt tests'!$K$2:$K$721,"Cited"),COUNTIFS('Prompt tests'!$B$2:$B$721,$A74,'Prompt tests'!$E$2:$E$721,2,'Prompt tests'!$K$2:$K$721,"Mentioned"),COUNTIFS('Prompt tests'!$B$2:$B$721,$A74,'Prompt tests'!$E$2:$E$721,2,'Prompt tests'!$K$2:$K$721,"Absent"))=3,1,0)</f>
        <v>1</v>
      </c>
      <c r="D74" s="37" t="n">
        <f aca="false">IF(MAX(COUNTIFS('Prompt tests'!$B$2:$B$721,$A74,'Prompt tests'!$E$2:$E$721,3,'Prompt tests'!$K$2:$K$721,"Cited"),COUNTIFS('Prompt tests'!$B$2:$B$721,$A74,'Prompt tests'!$E$2:$E$721,3,'Prompt tests'!$K$2:$K$721,"Mentioned"),COUNTIFS('Prompt tests'!$B$2:$B$721,$A74,'Prompt tests'!$E$2:$E$721,3,'Prompt tests'!$K$2:$K$721,"Absent"))=3,1,0)</f>
        <v>0</v>
      </c>
      <c r="E74" s="37" t="n">
        <f aca="false">IF(MAX(COUNTIFS('Prompt tests'!$B$2:$B$721,$A74,'Prompt tests'!$E$2:$E$721,4,'Prompt tests'!$K$2:$K$721,"Cited"),COUNTIFS('Prompt tests'!$B$2:$B$721,$A74,'Prompt tests'!$E$2:$E$721,4,'Prompt tests'!$K$2:$K$721,"Mentioned"),COUNTIFS('Prompt tests'!$B$2:$B$721,$A74,'Prompt tests'!$E$2:$E$721,4,'Prompt tests'!$K$2:$K$721,"Absent"))=3,1,0)</f>
        <v>1</v>
      </c>
      <c r="F74" s="37" t="n">
        <f aca="false">IF(MAX(COUNTIFS('Prompt tests'!$B$2:$B$721,$A74,'Prompt tests'!$E$2:$E$721,5,'Prompt tests'!$K$2:$K$721,"Cited"),COUNTIFS('Prompt tests'!$B$2:$B$721,$A74,'Prompt tests'!$E$2:$E$721,5,'Prompt tests'!$K$2:$K$721,"Mentioned"),COUNTIFS('Prompt tests'!$B$2:$B$721,$A74,'Prompt tests'!$E$2:$E$721,5,'Prompt tests'!$K$2:$K$721,"Absent"))=3,1,0)</f>
        <v>1</v>
      </c>
      <c r="G74" s="37" t="n">
        <f aca="false">IF(MAX(COUNTIFS('Prompt tests'!$B$2:$B$721,$A74,'Prompt tests'!$E$2:$E$721,6,'Prompt tests'!$K$2:$K$721,"Cited"),COUNTIFS('Prompt tests'!$B$2:$B$721,$A74,'Prompt tests'!$E$2:$E$721,6,'Prompt tests'!$K$2:$K$721,"Mentioned"),COUNTIFS('Prompt tests'!$B$2:$B$721,$A74,'Prompt tests'!$E$2:$E$721,6,'Prompt tests'!$K$2:$K$721,"Absent"))=3,1,0)</f>
        <v>1</v>
      </c>
      <c r="H74" s="37" t="n">
        <f aca="false">IF(MAX(COUNTIFS('Prompt tests'!$B$2:$B$721,$A74,'Prompt tests'!$E$2:$E$721,7,'Prompt tests'!$K$2:$K$721,"Cited"),COUNTIFS('Prompt tests'!$B$2:$B$721,$A74,'Prompt tests'!$E$2:$E$721,7,'Prompt tests'!$K$2:$K$721,"Mentioned"),COUNTIFS('Prompt tests'!$B$2:$B$721,$A74,'Prompt tests'!$E$2:$E$721,7,'Prompt tests'!$K$2:$K$721,"Absent"))=3,1,0)</f>
        <v>1</v>
      </c>
      <c r="I74" s="37" t="n">
        <f aca="false">IF(MAX(COUNTIFS('Prompt tests'!$B$2:$B$721,$A74,'Prompt tests'!$E$2:$E$721,8,'Prompt tests'!$K$2:$K$721,"Cited"),COUNTIFS('Prompt tests'!$B$2:$B$721,$A74,'Prompt tests'!$E$2:$E$721,8,'Prompt tests'!$K$2:$K$721,"Mentioned"),COUNTIFS('Prompt tests'!$B$2:$B$721,$A74,'Prompt tests'!$E$2:$E$721,8,'Prompt tests'!$K$2:$K$721,"Absent"))=3,1,0)</f>
        <v>1</v>
      </c>
    </row>
    <row r="75" customFormat="false" ht="15" hidden="false" customHeight="true" outlineLevel="0" collapsed="false">
      <c r="A75" s="36" t="s">
        <v>1147</v>
      </c>
      <c r="B75" s="37" t="n">
        <f aca="false">IF(MAX(COUNTIFS('Prompt tests'!$B$2:$B$721,$A75,'Prompt tests'!$E$2:$E$721,1,'Prompt tests'!$K$2:$K$721,"Cited"),COUNTIFS('Prompt tests'!$B$2:$B$721,$A75,'Prompt tests'!$E$2:$E$721,1,'Prompt tests'!$K$2:$K$721,"Mentioned"),COUNTIFS('Prompt tests'!$B$2:$B$721,$A75,'Prompt tests'!$E$2:$E$721,1,'Prompt tests'!$K$2:$K$721,"Absent"))=3,1,0)</f>
        <v>1</v>
      </c>
      <c r="C75" s="37" t="n">
        <f aca="false">IF(MAX(COUNTIFS('Prompt tests'!$B$2:$B$721,$A75,'Prompt tests'!$E$2:$E$721,2,'Prompt tests'!$K$2:$K$721,"Cited"),COUNTIFS('Prompt tests'!$B$2:$B$721,$A75,'Prompt tests'!$E$2:$E$721,2,'Prompt tests'!$K$2:$K$721,"Mentioned"),COUNTIFS('Prompt tests'!$B$2:$B$721,$A75,'Prompt tests'!$E$2:$E$721,2,'Prompt tests'!$K$2:$K$721,"Absent"))=3,1,0)</f>
        <v>1</v>
      </c>
      <c r="D75" s="37" t="n">
        <f aca="false">IF(MAX(COUNTIFS('Prompt tests'!$B$2:$B$721,$A75,'Prompt tests'!$E$2:$E$721,3,'Prompt tests'!$K$2:$K$721,"Cited"),COUNTIFS('Prompt tests'!$B$2:$B$721,$A75,'Prompt tests'!$E$2:$E$721,3,'Prompt tests'!$K$2:$K$721,"Mentioned"),COUNTIFS('Prompt tests'!$B$2:$B$721,$A75,'Prompt tests'!$E$2:$E$721,3,'Prompt tests'!$K$2:$K$721,"Absent"))=3,1,0)</f>
        <v>0</v>
      </c>
      <c r="E75" s="37" t="n">
        <f aca="false">IF(MAX(COUNTIFS('Prompt tests'!$B$2:$B$721,$A75,'Prompt tests'!$E$2:$E$721,4,'Prompt tests'!$K$2:$K$721,"Cited"),COUNTIFS('Prompt tests'!$B$2:$B$721,$A75,'Prompt tests'!$E$2:$E$721,4,'Prompt tests'!$K$2:$K$721,"Mentioned"),COUNTIFS('Prompt tests'!$B$2:$B$721,$A75,'Prompt tests'!$E$2:$E$721,4,'Prompt tests'!$K$2:$K$721,"Absent"))=3,1,0)</f>
        <v>1</v>
      </c>
      <c r="F75" s="37" t="n">
        <f aca="false">IF(MAX(COUNTIFS('Prompt tests'!$B$2:$B$721,$A75,'Prompt tests'!$E$2:$E$721,5,'Prompt tests'!$K$2:$K$721,"Cited"),COUNTIFS('Prompt tests'!$B$2:$B$721,$A75,'Prompt tests'!$E$2:$E$721,5,'Prompt tests'!$K$2:$K$721,"Mentioned"),COUNTIFS('Prompt tests'!$B$2:$B$721,$A75,'Prompt tests'!$E$2:$E$721,5,'Prompt tests'!$K$2:$K$721,"Absent"))=3,1,0)</f>
        <v>1</v>
      </c>
      <c r="G75" s="37" t="n">
        <f aca="false">IF(MAX(COUNTIFS('Prompt tests'!$B$2:$B$721,$A75,'Prompt tests'!$E$2:$E$721,6,'Prompt tests'!$K$2:$K$721,"Cited"),COUNTIFS('Prompt tests'!$B$2:$B$721,$A75,'Prompt tests'!$E$2:$E$721,6,'Prompt tests'!$K$2:$K$721,"Mentioned"),COUNTIFS('Prompt tests'!$B$2:$B$721,$A75,'Prompt tests'!$E$2:$E$721,6,'Prompt tests'!$K$2:$K$721,"Absent"))=3,1,0)</f>
        <v>1</v>
      </c>
      <c r="H75" s="37" t="n">
        <f aca="false">IF(MAX(COUNTIFS('Prompt tests'!$B$2:$B$721,$A75,'Prompt tests'!$E$2:$E$721,7,'Prompt tests'!$K$2:$K$721,"Cited"),COUNTIFS('Prompt tests'!$B$2:$B$721,$A75,'Prompt tests'!$E$2:$E$721,7,'Prompt tests'!$K$2:$K$721,"Mentioned"),COUNTIFS('Prompt tests'!$B$2:$B$721,$A75,'Prompt tests'!$E$2:$E$721,7,'Prompt tests'!$K$2:$K$721,"Absent"))=3,1,0)</f>
        <v>1</v>
      </c>
      <c r="I75" s="37" t="n">
        <f aca="false">IF(MAX(COUNTIFS('Prompt tests'!$B$2:$B$721,$A75,'Prompt tests'!$E$2:$E$721,8,'Prompt tests'!$K$2:$K$721,"Cited"),COUNTIFS('Prompt tests'!$B$2:$B$721,$A75,'Prompt tests'!$E$2:$E$721,8,'Prompt tests'!$K$2:$K$721,"Mentioned"),COUNTIFS('Prompt tests'!$B$2:$B$721,$A75,'Prompt tests'!$E$2:$E$721,8,'Prompt tests'!$K$2:$K$721,"Absent"))=3,1,0)</f>
        <v>1</v>
      </c>
    </row>
    <row r="76" customFormat="false" ht="15" hidden="false" customHeight="true" outlineLevel="0" collapsed="false">
      <c r="A76" s="36" t="s">
        <v>1193</v>
      </c>
      <c r="B76" s="37" t="n">
        <f aca="false">IF(MAX(COUNTIFS('Prompt tests'!$B$2:$B$721,$A76,'Prompt tests'!$E$2:$E$721,1,'Prompt tests'!$K$2:$K$721,"Cited"),COUNTIFS('Prompt tests'!$B$2:$B$721,$A76,'Prompt tests'!$E$2:$E$721,1,'Prompt tests'!$K$2:$K$721,"Mentioned"),COUNTIFS('Prompt tests'!$B$2:$B$721,$A76,'Prompt tests'!$E$2:$E$721,1,'Prompt tests'!$K$2:$K$721,"Absent"))=3,1,0)</f>
        <v>1</v>
      </c>
      <c r="C76" s="37" t="n">
        <f aca="false">IF(MAX(COUNTIFS('Prompt tests'!$B$2:$B$721,$A76,'Prompt tests'!$E$2:$E$721,2,'Prompt tests'!$K$2:$K$721,"Cited"),COUNTIFS('Prompt tests'!$B$2:$B$721,$A76,'Prompt tests'!$E$2:$E$721,2,'Prompt tests'!$K$2:$K$721,"Mentioned"),COUNTIFS('Prompt tests'!$B$2:$B$721,$A76,'Prompt tests'!$E$2:$E$721,2,'Prompt tests'!$K$2:$K$721,"Absent"))=3,1,0)</f>
        <v>1</v>
      </c>
      <c r="D76" s="37" t="n">
        <f aca="false">IF(MAX(COUNTIFS('Prompt tests'!$B$2:$B$721,$A76,'Prompt tests'!$E$2:$E$721,3,'Prompt tests'!$K$2:$K$721,"Cited"),COUNTIFS('Prompt tests'!$B$2:$B$721,$A76,'Prompt tests'!$E$2:$E$721,3,'Prompt tests'!$K$2:$K$721,"Mentioned"),COUNTIFS('Prompt tests'!$B$2:$B$721,$A76,'Prompt tests'!$E$2:$E$721,3,'Prompt tests'!$K$2:$K$721,"Absent"))=3,1,0)</f>
        <v>0</v>
      </c>
      <c r="E76" s="37" t="n">
        <f aca="false">IF(MAX(COUNTIFS('Prompt tests'!$B$2:$B$721,$A76,'Prompt tests'!$E$2:$E$721,4,'Prompt tests'!$K$2:$K$721,"Cited"),COUNTIFS('Prompt tests'!$B$2:$B$721,$A76,'Prompt tests'!$E$2:$E$721,4,'Prompt tests'!$K$2:$K$721,"Mentioned"),COUNTIFS('Prompt tests'!$B$2:$B$721,$A76,'Prompt tests'!$E$2:$E$721,4,'Prompt tests'!$K$2:$K$721,"Absent"))=3,1,0)</f>
        <v>1</v>
      </c>
      <c r="F76" s="37" t="n">
        <f aca="false">IF(MAX(COUNTIFS('Prompt tests'!$B$2:$B$721,$A76,'Prompt tests'!$E$2:$E$721,5,'Prompt tests'!$K$2:$K$721,"Cited"),COUNTIFS('Prompt tests'!$B$2:$B$721,$A76,'Prompt tests'!$E$2:$E$721,5,'Prompt tests'!$K$2:$K$721,"Mentioned"),COUNTIFS('Prompt tests'!$B$2:$B$721,$A76,'Prompt tests'!$E$2:$E$721,5,'Prompt tests'!$K$2:$K$721,"Absent"))=3,1,0)</f>
        <v>1</v>
      </c>
      <c r="G76" s="37" t="n">
        <f aca="false">IF(MAX(COUNTIFS('Prompt tests'!$B$2:$B$721,$A76,'Prompt tests'!$E$2:$E$721,6,'Prompt tests'!$K$2:$K$721,"Cited"),COUNTIFS('Prompt tests'!$B$2:$B$721,$A76,'Prompt tests'!$E$2:$E$721,6,'Prompt tests'!$K$2:$K$721,"Mentioned"),COUNTIFS('Prompt tests'!$B$2:$B$721,$A76,'Prompt tests'!$E$2:$E$721,6,'Prompt tests'!$K$2:$K$721,"Absent"))=3,1,0)</f>
        <v>1</v>
      </c>
      <c r="H76" s="37" t="n">
        <f aca="false">IF(MAX(COUNTIFS('Prompt tests'!$B$2:$B$721,$A76,'Prompt tests'!$E$2:$E$721,7,'Prompt tests'!$K$2:$K$721,"Cited"),COUNTIFS('Prompt tests'!$B$2:$B$721,$A76,'Prompt tests'!$E$2:$E$721,7,'Prompt tests'!$K$2:$K$721,"Mentioned"),COUNTIFS('Prompt tests'!$B$2:$B$721,$A76,'Prompt tests'!$E$2:$E$721,7,'Prompt tests'!$K$2:$K$721,"Absent"))=3,1,0)</f>
        <v>1</v>
      </c>
      <c r="I76" s="37" t="n">
        <f aca="false">IF(MAX(COUNTIFS('Prompt tests'!$B$2:$B$721,$A76,'Prompt tests'!$E$2:$E$721,8,'Prompt tests'!$K$2:$K$721,"Cited"),COUNTIFS('Prompt tests'!$B$2:$B$721,$A76,'Prompt tests'!$E$2:$E$721,8,'Prompt tests'!$K$2:$K$721,"Mentioned"),COUNTIFS('Prompt tests'!$B$2:$B$721,$A76,'Prompt tests'!$E$2:$E$721,8,'Prompt tests'!$K$2:$K$721,"Absent"))=3,1,0)</f>
        <v>1</v>
      </c>
    </row>
    <row r="77" customFormat="false" ht="15" hidden="false" customHeight="true" outlineLevel="0" collapsed="false">
      <c r="A77" s="36" t="s">
        <v>1239</v>
      </c>
      <c r="B77" s="37" t="n">
        <f aca="false">IF(MAX(COUNTIFS('Prompt tests'!$B$2:$B$721,$A77,'Prompt tests'!$E$2:$E$721,1,'Prompt tests'!$K$2:$K$721,"Cited"),COUNTIFS('Prompt tests'!$B$2:$B$721,$A77,'Prompt tests'!$E$2:$E$721,1,'Prompt tests'!$K$2:$K$721,"Mentioned"),COUNTIFS('Prompt tests'!$B$2:$B$721,$A77,'Prompt tests'!$E$2:$E$721,1,'Prompt tests'!$K$2:$K$721,"Absent"))=3,1,0)</f>
        <v>1</v>
      </c>
      <c r="C77" s="37" t="n">
        <f aca="false">IF(MAX(COUNTIFS('Prompt tests'!$B$2:$B$721,$A77,'Prompt tests'!$E$2:$E$721,2,'Prompt tests'!$K$2:$K$721,"Cited"),COUNTIFS('Prompt tests'!$B$2:$B$721,$A77,'Prompt tests'!$E$2:$E$721,2,'Prompt tests'!$K$2:$K$721,"Mentioned"),COUNTIFS('Prompt tests'!$B$2:$B$721,$A77,'Prompt tests'!$E$2:$E$721,2,'Prompt tests'!$K$2:$K$721,"Absent"))=3,1,0)</f>
        <v>1</v>
      </c>
      <c r="D77" s="37" t="n">
        <f aca="false">IF(MAX(COUNTIFS('Prompt tests'!$B$2:$B$721,$A77,'Prompt tests'!$E$2:$E$721,3,'Prompt tests'!$K$2:$K$721,"Cited"),COUNTIFS('Prompt tests'!$B$2:$B$721,$A77,'Prompt tests'!$E$2:$E$721,3,'Prompt tests'!$K$2:$K$721,"Mentioned"),COUNTIFS('Prompt tests'!$B$2:$B$721,$A77,'Prompt tests'!$E$2:$E$721,3,'Prompt tests'!$K$2:$K$721,"Absent"))=3,1,0)</f>
        <v>1</v>
      </c>
      <c r="E77" s="37" t="n">
        <f aca="false">IF(MAX(COUNTIFS('Prompt tests'!$B$2:$B$721,$A77,'Prompt tests'!$E$2:$E$721,4,'Prompt tests'!$K$2:$K$721,"Cited"),COUNTIFS('Prompt tests'!$B$2:$B$721,$A77,'Prompt tests'!$E$2:$E$721,4,'Prompt tests'!$K$2:$K$721,"Mentioned"),COUNTIFS('Prompt tests'!$B$2:$B$721,$A77,'Prompt tests'!$E$2:$E$721,4,'Prompt tests'!$K$2:$K$721,"Absent"))=3,1,0)</f>
        <v>1</v>
      </c>
      <c r="F77" s="37" t="n">
        <f aca="false">IF(MAX(COUNTIFS('Prompt tests'!$B$2:$B$721,$A77,'Prompt tests'!$E$2:$E$721,5,'Prompt tests'!$K$2:$K$721,"Cited"),COUNTIFS('Prompt tests'!$B$2:$B$721,$A77,'Prompt tests'!$E$2:$E$721,5,'Prompt tests'!$K$2:$K$721,"Mentioned"),COUNTIFS('Prompt tests'!$B$2:$B$721,$A77,'Prompt tests'!$E$2:$E$721,5,'Prompt tests'!$K$2:$K$721,"Absent"))=3,1,0)</f>
        <v>1</v>
      </c>
      <c r="G77" s="37" t="n">
        <f aca="false">IF(MAX(COUNTIFS('Prompt tests'!$B$2:$B$721,$A77,'Prompt tests'!$E$2:$E$721,6,'Prompt tests'!$K$2:$K$721,"Cited"),COUNTIFS('Prompt tests'!$B$2:$B$721,$A77,'Prompt tests'!$E$2:$E$721,6,'Prompt tests'!$K$2:$K$721,"Mentioned"),COUNTIFS('Prompt tests'!$B$2:$B$721,$A77,'Prompt tests'!$E$2:$E$721,6,'Prompt tests'!$K$2:$K$721,"Absent"))=3,1,0)</f>
        <v>1</v>
      </c>
      <c r="H77" s="37" t="n">
        <f aca="false">IF(MAX(COUNTIFS('Prompt tests'!$B$2:$B$721,$A77,'Prompt tests'!$E$2:$E$721,7,'Prompt tests'!$K$2:$K$721,"Cited"),COUNTIFS('Prompt tests'!$B$2:$B$721,$A77,'Prompt tests'!$E$2:$E$721,7,'Prompt tests'!$K$2:$K$721,"Mentioned"),COUNTIFS('Prompt tests'!$B$2:$B$721,$A77,'Prompt tests'!$E$2:$E$721,7,'Prompt tests'!$K$2:$K$721,"Absent"))=3,1,0)</f>
        <v>1</v>
      </c>
      <c r="I77" s="37" t="n">
        <f aca="false">IF(MAX(COUNTIFS('Prompt tests'!$B$2:$B$721,$A77,'Prompt tests'!$E$2:$E$721,8,'Prompt tests'!$K$2:$K$721,"Cited"),COUNTIFS('Prompt tests'!$B$2:$B$721,$A77,'Prompt tests'!$E$2:$E$721,8,'Prompt tests'!$K$2:$K$721,"Mentioned"),COUNTIFS('Prompt tests'!$B$2:$B$721,$A77,'Prompt tests'!$E$2:$E$721,8,'Prompt tests'!$K$2:$K$721,"Absent"))=3,1,0)</f>
        <v>1</v>
      </c>
    </row>
    <row r="78" customFormat="false" ht="15" hidden="false" customHeight="true" outlineLevel="0" collapsed="false">
      <c r="A78" s="36" t="s">
        <v>1285</v>
      </c>
      <c r="B78" s="37" t="n">
        <f aca="false">IF(MAX(COUNTIFS('Prompt tests'!$B$2:$B$721,$A78,'Prompt tests'!$E$2:$E$721,1,'Prompt tests'!$K$2:$K$721,"Cited"),COUNTIFS('Prompt tests'!$B$2:$B$721,$A78,'Prompt tests'!$E$2:$E$721,1,'Prompt tests'!$K$2:$K$721,"Mentioned"),COUNTIFS('Prompt tests'!$B$2:$B$721,$A78,'Prompt tests'!$E$2:$E$721,1,'Prompt tests'!$K$2:$K$721,"Absent"))=3,1,0)</f>
        <v>1</v>
      </c>
      <c r="C78" s="37" t="n">
        <f aca="false">IF(MAX(COUNTIFS('Prompt tests'!$B$2:$B$721,$A78,'Prompt tests'!$E$2:$E$721,2,'Prompt tests'!$K$2:$K$721,"Cited"),COUNTIFS('Prompt tests'!$B$2:$B$721,$A78,'Prompt tests'!$E$2:$E$721,2,'Prompt tests'!$K$2:$K$721,"Mentioned"),COUNTIFS('Prompt tests'!$B$2:$B$721,$A78,'Prompt tests'!$E$2:$E$721,2,'Prompt tests'!$K$2:$K$721,"Absent"))=3,1,0)</f>
        <v>1</v>
      </c>
      <c r="D78" s="37" t="n">
        <f aca="false">IF(MAX(COUNTIFS('Prompt tests'!$B$2:$B$721,$A78,'Prompt tests'!$E$2:$E$721,3,'Prompt tests'!$K$2:$K$721,"Cited"),COUNTIFS('Prompt tests'!$B$2:$B$721,$A78,'Prompt tests'!$E$2:$E$721,3,'Prompt tests'!$K$2:$K$721,"Mentioned"),COUNTIFS('Prompt tests'!$B$2:$B$721,$A78,'Prompt tests'!$E$2:$E$721,3,'Prompt tests'!$K$2:$K$721,"Absent"))=3,1,0)</f>
        <v>0</v>
      </c>
      <c r="E78" s="37" t="n">
        <f aca="false">IF(MAX(COUNTIFS('Prompt tests'!$B$2:$B$721,$A78,'Prompt tests'!$E$2:$E$721,4,'Prompt tests'!$K$2:$K$721,"Cited"),COUNTIFS('Prompt tests'!$B$2:$B$721,$A78,'Prompt tests'!$E$2:$E$721,4,'Prompt tests'!$K$2:$K$721,"Mentioned"),COUNTIFS('Prompt tests'!$B$2:$B$721,$A78,'Prompt tests'!$E$2:$E$721,4,'Prompt tests'!$K$2:$K$721,"Absent"))=3,1,0)</f>
        <v>1</v>
      </c>
      <c r="F78" s="37" t="n">
        <f aca="false">IF(MAX(COUNTIFS('Prompt tests'!$B$2:$B$721,$A78,'Prompt tests'!$E$2:$E$721,5,'Prompt tests'!$K$2:$K$721,"Cited"),COUNTIFS('Prompt tests'!$B$2:$B$721,$A78,'Prompt tests'!$E$2:$E$721,5,'Prompt tests'!$K$2:$K$721,"Mentioned"),COUNTIFS('Prompt tests'!$B$2:$B$721,$A78,'Prompt tests'!$E$2:$E$721,5,'Prompt tests'!$K$2:$K$721,"Absent"))=3,1,0)</f>
        <v>1</v>
      </c>
      <c r="G78" s="37" t="n">
        <f aca="false">IF(MAX(COUNTIFS('Prompt tests'!$B$2:$B$721,$A78,'Prompt tests'!$E$2:$E$721,6,'Prompt tests'!$K$2:$K$721,"Cited"),COUNTIFS('Prompt tests'!$B$2:$B$721,$A78,'Prompt tests'!$E$2:$E$721,6,'Prompt tests'!$K$2:$K$721,"Mentioned"),COUNTIFS('Prompt tests'!$B$2:$B$721,$A78,'Prompt tests'!$E$2:$E$721,6,'Prompt tests'!$K$2:$K$721,"Absent"))=3,1,0)</f>
        <v>1</v>
      </c>
      <c r="H78" s="37" t="n">
        <f aca="false">IF(MAX(COUNTIFS('Prompt tests'!$B$2:$B$721,$A78,'Prompt tests'!$E$2:$E$721,7,'Prompt tests'!$K$2:$K$721,"Cited"),COUNTIFS('Prompt tests'!$B$2:$B$721,$A78,'Prompt tests'!$E$2:$E$721,7,'Prompt tests'!$K$2:$K$721,"Mentioned"),COUNTIFS('Prompt tests'!$B$2:$B$721,$A78,'Prompt tests'!$E$2:$E$721,7,'Prompt tests'!$K$2:$K$721,"Absent"))=3,1,0)</f>
        <v>1</v>
      </c>
      <c r="I78" s="37" t="n">
        <f aca="false">IF(MAX(COUNTIFS('Prompt tests'!$B$2:$B$721,$A78,'Prompt tests'!$E$2:$E$721,8,'Prompt tests'!$K$2:$K$721,"Cited"),COUNTIFS('Prompt tests'!$B$2:$B$721,$A78,'Prompt tests'!$E$2:$E$721,8,'Prompt tests'!$K$2:$K$721,"Mentioned"),COUNTIFS('Prompt tests'!$B$2:$B$721,$A78,'Prompt tests'!$E$2:$E$721,8,'Prompt tests'!$K$2:$K$721,"Absent"))=3,1,0)</f>
        <v>1</v>
      </c>
    </row>
    <row r="79" customFormat="false" ht="15" hidden="false" customHeight="true" outlineLevel="0" collapsed="false">
      <c r="A79" s="36" t="s">
        <v>1331</v>
      </c>
      <c r="B79" s="37" t="n">
        <f aca="false">IF(MAX(COUNTIFS('Prompt tests'!$B$2:$B$721,$A79,'Prompt tests'!$E$2:$E$721,1,'Prompt tests'!$K$2:$K$721,"Cited"),COUNTIFS('Prompt tests'!$B$2:$B$721,$A79,'Prompt tests'!$E$2:$E$721,1,'Prompt tests'!$K$2:$K$721,"Mentioned"),COUNTIFS('Prompt tests'!$B$2:$B$721,$A79,'Prompt tests'!$E$2:$E$721,1,'Prompt tests'!$K$2:$K$721,"Absent"))=3,1,0)</f>
        <v>1</v>
      </c>
      <c r="C79" s="37" t="n">
        <f aca="false">IF(MAX(COUNTIFS('Prompt tests'!$B$2:$B$721,$A79,'Prompt tests'!$E$2:$E$721,2,'Prompt tests'!$K$2:$K$721,"Cited"),COUNTIFS('Prompt tests'!$B$2:$B$721,$A79,'Prompt tests'!$E$2:$E$721,2,'Prompt tests'!$K$2:$K$721,"Mentioned"),COUNTIFS('Prompt tests'!$B$2:$B$721,$A79,'Prompt tests'!$E$2:$E$721,2,'Prompt tests'!$K$2:$K$721,"Absent"))=3,1,0)</f>
        <v>1</v>
      </c>
      <c r="D79" s="37" t="n">
        <f aca="false">IF(MAX(COUNTIFS('Prompt tests'!$B$2:$B$721,$A79,'Prompt tests'!$E$2:$E$721,3,'Prompt tests'!$K$2:$K$721,"Cited"),COUNTIFS('Prompt tests'!$B$2:$B$721,$A79,'Prompt tests'!$E$2:$E$721,3,'Prompt tests'!$K$2:$K$721,"Mentioned"),COUNTIFS('Prompt tests'!$B$2:$B$721,$A79,'Prompt tests'!$E$2:$E$721,3,'Prompt tests'!$K$2:$K$721,"Absent"))=3,1,0)</f>
        <v>0</v>
      </c>
      <c r="E79" s="37" t="n">
        <f aca="false">IF(MAX(COUNTIFS('Prompt tests'!$B$2:$B$721,$A79,'Prompt tests'!$E$2:$E$721,4,'Prompt tests'!$K$2:$K$721,"Cited"),COUNTIFS('Prompt tests'!$B$2:$B$721,$A79,'Prompt tests'!$E$2:$E$721,4,'Prompt tests'!$K$2:$K$721,"Mentioned"),COUNTIFS('Prompt tests'!$B$2:$B$721,$A79,'Prompt tests'!$E$2:$E$721,4,'Prompt tests'!$K$2:$K$721,"Absent"))=3,1,0)</f>
        <v>1</v>
      </c>
      <c r="F79" s="37" t="n">
        <f aca="false">IF(MAX(COUNTIFS('Prompt tests'!$B$2:$B$721,$A79,'Prompt tests'!$E$2:$E$721,5,'Prompt tests'!$K$2:$K$721,"Cited"),COUNTIFS('Prompt tests'!$B$2:$B$721,$A79,'Prompt tests'!$E$2:$E$721,5,'Prompt tests'!$K$2:$K$721,"Mentioned"),COUNTIFS('Prompt tests'!$B$2:$B$721,$A79,'Prompt tests'!$E$2:$E$721,5,'Prompt tests'!$K$2:$K$721,"Absent"))=3,1,0)</f>
        <v>1</v>
      </c>
      <c r="G79" s="37" t="n">
        <f aca="false">IF(MAX(COUNTIFS('Prompt tests'!$B$2:$B$721,$A79,'Prompt tests'!$E$2:$E$721,6,'Prompt tests'!$K$2:$K$721,"Cited"),COUNTIFS('Prompt tests'!$B$2:$B$721,$A79,'Prompt tests'!$E$2:$E$721,6,'Prompt tests'!$K$2:$K$721,"Mentioned"),COUNTIFS('Prompt tests'!$B$2:$B$721,$A79,'Prompt tests'!$E$2:$E$721,6,'Prompt tests'!$K$2:$K$721,"Absent"))=3,1,0)</f>
        <v>1</v>
      </c>
      <c r="H79" s="37" t="n">
        <f aca="false">IF(MAX(COUNTIFS('Prompt tests'!$B$2:$B$721,$A79,'Prompt tests'!$E$2:$E$721,7,'Prompt tests'!$K$2:$K$721,"Cited"),COUNTIFS('Prompt tests'!$B$2:$B$721,$A79,'Prompt tests'!$E$2:$E$721,7,'Prompt tests'!$K$2:$K$721,"Mentioned"),COUNTIFS('Prompt tests'!$B$2:$B$721,$A79,'Prompt tests'!$E$2:$E$721,7,'Prompt tests'!$K$2:$K$721,"Absent"))=3,1,0)</f>
        <v>1</v>
      </c>
      <c r="I79" s="37" t="n">
        <f aca="false">IF(MAX(COUNTIFS('Prompt tests'!$B$2:$B$721,$A79,'Prompt tests'!$E$2:$E$721,8,'Prompt tests'!$K$2:$K$721,"Cited"),COUNTIFS('Prompt tests'!$B$2:$B$721,$A79,'Prompt tests'!$E$2:$E$721,8,'Prompt tests'!$K$2:$K$721,"Mentioned"),COUNTIFS('Prompt tests'!$B$2:$B$721,$A79,'Prompt tests'!$E$2:$E$721,8,'Prompt tests'!$K$2:$K$721,"Absent"))=3,1,0)</f>
        <v>1</v>
      </c>
    </row>
    <row r="80" customFormat="false" ht="15" hidden="false" customHeight="true" outlineLevel="0" collapsed="false">
      <c r="A80" s="36" t="s">
        <v>1372</v>
      </c>
      <c r="B80" s="37" t="n">
        <f aca="false">IF(MAX(COUNTIFS('Prompt tests'!$B$2:$B$721,$A80,'Prompt tests'!$E$2:$E$721,1,'Prompt tests'!$K$2:$K$721,"Cited"),COUNTIFS('Prompt tests'!$B$2:$B$721,$A80,'Prompt tests'!$E$2:$E$721,1,'Prompt tests'!$K$2:$K$721,"Mentioned"),COUNTIFS('Prompt tests'!$B$2:$B$721,$A80,'Prompt tests'!$E$2:$E$721,1,'Prompt tests'!$K$2:$K$721,"Absent"))=3,1,0)</f>
        <v>1</v>
      </c>
      <c r="C80" s="37" t="n">
        <f aca="false">IF(MAX(COUNTIFS('Prompt tests'!$B$2:$B$721,$A80,'Prompt tests'!$E$2:$E$721,2,'Prompt tests'!$K$2:$K$721,"Cited"),COUNTIFS('Prompt tests'!$B$2:$B$721,$A80,'Prompt tests'!$E$2:$E$721,2,'Prompt tests'!$K$2:$K$721,"Mentioned"),COUNTIFS('Prompt tests'!$B$2:$B$721,$A80,'Prompt tests'!$E$2:$E$721,2,'Prompt tests'!$K$2:$K$721,"Absent"))=3,1,0)</f>
        <v>1</v>
      </c>
      <c r="D80" s="37" t="n">
        <f aca="false">IF(MAX(COUNTIFS('Prompt tests'!$B$2:$B$721,$A80,'Prompt tests'!$E$2:$E$721,3,'Prompt tests'!$K$2:$K$721,"Cited"),COUNTIFS('Prompt tests'!$B$2:$B$721,$A80,'Prompt tests'!$E$2:$E$721,3,'Prompt tests'!$K$2:$K$721,"Mentioned"),COUNTIFS('Prompt tests'!$B$2:$B$721,$A80,'Prompt tests'!$E$2:$E$721,3,'Prompt tests'!$K$2:$K$721,"Absent"))=3,1,0)</f>
        <v>1</v>
      </c>
      <c r="E80" s="37" t="n">
        <f aca="false">IF(MAX(COUNTIFS('Prompt tests'!$B$2:$B$721,$A80,'Prompt tests'!$E$2:$E$721,4,'Prompt tests'!$K$2:$K$721,"Cited"),COUNTIFS('Prompt tests'!$B$2:$B$721,$A80,'Prompt tests'!$E$2:$E$721,4,'Prompt tests'!$K$2:$K$721,"Mentioned"),COUNTIFS('Prompt tests'!$B$2:$B$721,$A80,'Prompt tests'!$E$2:$E$721,4,'Prompt tests'!$K$2:$K$721,"Absent"))=3,1,0)</f>
        <v>1</v>
      </c>
      <c r="F80" s="37" t="n">
        <f aca="false">IF(MAX(COUNTIFS('Prompt tests'!$B$2:$B$721,$A80,'Prompt tests'!$E$2:$E$721,5,'Prompt tests'!$K$2:$K$721,"Cited"),COUNTIFS('Prompt tests'!$B$2:$B$721,$A80,'Prompt tests'!$E$2:$E$721,5,'Prompt tests'!$K$2:$K$721,"Mentioned"),COUNTIFS('Prompt tests'!$B$2:$B$721,$A80,'Prompt tests'!$E$2:$E$721,5,'Prompt tests'!$K$2:$K$721,"Absent"))=3,1,0)</f>
        <v>1</v>
      </c>
      <c r="G80" s="37" t="n">
        <f aca="false">IF(MAX(COUNTIFS('Prompt tests'!$B$2:$B$721,$A80,'Prompt tests'!$E$2:$E$721,6,'Prompt tests'!$K$2:$K$721,"Cited"),COUNTIFS('Prompt tests'!$B$2:$B$721,$A80,'Prompt tests'!$E$2:$E$721,6,'Prompt tests'!$K$2:$K$721,"Mentioned"),COUNTIFS('Prompt tests'!$B$2:$B$721,$A80,'Prompt tests'!$E$2:$E$721,6,'Prompt tests'!$K$2:$K$721,"Absent"))=3,1,0)</f>
        <v>1</v>
      </c>
      <c r="H80" s="37" t="n">
        <f aca="false">IF(MAX(COUNTIFS('Prompt tests'!$B$2:$B$721,$A80,'Prompt tests'!$E$2:$E$721,7,'Prompt tests'!$K$2:$K$721,"Cited"),COUNTIFS('Prompt tests'!$B$2:$B$721,$A80,'Prompt tests'!$E$2:$E$721,7,'Prompt tests'!$K$2:$K$721,"Mentioned"),COUNTIFS('Prompt tests'!$B$2:$B$721,$A80,'Prompt tests'!$E$2:$E$721,7,'Prompt tests'!$K$2:$K$721,"Absent"))=3,1,0)</f>
        <v>1</v>
      </c>
      <c r="I80" s="37" t="n">
        <f aca="false">IF(MAX(COUNTIFS('Prompt tests'!$B$2:$B$721,$A80,'Prompt tests'!$E$2:$E$721,8,'Prompt tests'!$K$2:$K$721,"Cited"),COUNTIFS('Prompt tests'!$B$2:$B$721,$A80,'Prompt tests'!$E$2:$E$721,8,'Prompt tests'!$K$2:$K$721,"Mentioned"),COUNTIFS('Prompt tests'!$B$2:$B$721,$A80,'Prompt tests'!$E$2:$E$721,8,'Prompt tests'!$K$2:$K$721,"Absent"))=3,1,0)</f>
        <v>1</v>
      </c>
    </row>
    <row r="81" customFormat="false" ht="15" hidden="false" customHeight="true" outlineLevel="0" collapsed="false">
      <c r="A81" s="36" t="s">
        <v>1413</v>
      </c>
      <c r="B81" s="37" t="n">
        <f aca="false">IF(MAX(COUNTIFS('Prompt tests'!$B$2:$B$721,$A81,'Prompt tests'!$E$2:$E$721,1,'Prompt tests'!$K$2:$K$721,"Cited"),COUNTIFS('Prompt tests'!$B$2:$B$721,$A81,'Prompt tests'!$E$2:$E$721,1,'Prompt tests'!$K$2:$K$721,"Mentioned"),COUNTIFS('Prompt tests'!$B$2:$B$721,$A81,'Prompt tests'!$E$2:$E$721,1,'Prompt tests'!$K$2:$K$721,"Absent"))=3,1,0)</f>
        <v>1</v>
      </c>
      <c r="C81" s="37" t="n">
        <f aca="false">IF(MAX(COUNTIFS('Prompt tests'!$B$2:$B$721,$A81,'Prompt tests'!$E$2:$E$721,2,'Prompt tests'!$K$2:$K$721,"Cited"),COUNTIFS('Prompt tests'!$B$2:$B$721,$A81,'Prompt tests'!$E$2:$E$721,2,'Prompt tests'!$K$2:$K$721,"Mentioned"),COUNTIFS('Prompt tests'!$B$2:$B$721,$A81,'Prompt tests'!$E$2:$E$721,2,'Prompt tests'!$K$2:$K$721,"Absent"))=3,1,0)</f>
        <v>1</v>
      </c>
      <c r="D81" s="37" t="n">
        <f aca="false">IF(MAX(COUNTIFS('Prompt tests'!$B$2:$B$721,$A81,'Prompt tests'!$E$2:$E$721,3,'Prompt tests'!$K$2:$K$721,"Cited"),COUNTIFS('Prompt tests'!$B$2:$B$721,$A81,'Prompt tests'!$E$2:$E$721,3,'Prompt tests'!$K$2:$K$721,"Mentioned"),COUNTIFS('Prompt tests'!$B$2:$B$721,$A81,'Prompt tests'!$E$2:$E$721,3,'Prompt tests'!$K$2:$K$721,"Absent"))=3,1,0)</f>
        <v>0</v>
      </c>
      <c r="E81" s="37" t="n">
        <f aca="false">IF(MAX(COUNTIFS('Prompt tests'!$B$2:$B$721,$A81,'Prompt tests'!$E$2:$E$721,4,'Prompt tests'!$K$2:$K$721,"Cited"),COUNTIFS('Prompt tests'!$B$2:$B$721,$A81,'Prompt tests'!$E$2:$E$721,4,'Prompt tests'!$K$2:$K$721,"Mentioned"),COUNTIFS('Prompt tests'!$B$2:$B$721,$A81,'Prompt tests'!$E$2:$E$721,4,'Prompt tests'!$K$2:$K$721,"Absent"))=3,1,0)</f>
        <v>1</v>
      </c>
      <c r="F81" s="37" t="n">
        <f aca="false">IF(MAX(COUNTIFS('Prompt tests'!$B$2:$B$721,$A81,'Prompt tests'!$E$2:$E$721,5,'Prompt tests'!$K$2:$K$721,"Cited"),COUNTIFS('Prompt tests'!$B$2:$B$721,$A81,'Prompt tests'!$E$2:$E$721,5,'Prompt tests'!$K$2:$K$721,"Mentioned"),COUNTIFS('Prompt tests'!$B$2:$B$721,$A81,'Prompt tests'!$E$2:$E$721,5,'Prompt tests'!$K$2:$K$721,"Absent"))=3,1,0)</f>
        <v>1</v>
      </c>
      <c r="G81" s="37" t="n">
        <f aca="false">IF(MAX(COUNTIFS('Prompt tests'!$B$2:$B$721,$A81,'Prompt tests'!$E$2:$E$721,6,'Prompt tests'!$K$2:$K$721,"Cited"),COUNTIFS('Prompt tests'!$B$2:$B$721,$A81,'Prompt tests'!$E$2:$E$721,6,'Prompt tests'!$K$2:$K$721,"Mentioned"),COUNTIFS('Prompt tests'!$B$2:$B$721,$A81,'Prompt tests'!$E$2:$E$721,6,'Prompt tests'!$K$2:$K$721,"Absent"))=3,1,0)</f>
        <v>1</v>
      </c>
      <c r="H81" s="37" t="n">
        <f aca="false">IF(MAX(COUNTIFS('Prompt tests'!$B$2:$B$721,$A81,'Prompt tests'!$E$2:$E$721,7,'Prompt tests'!$K$2:$K$721,"Cited"),COUNTIFS('Prompt tests'!$B$2:$B$721,$A81,'Prompt tests'!$E$2:$E$721,7,'Prompt tests'!$K$2:$K$721,"Mentioned"),COUNTIFS('Prompt tests'!$B$2:$B$721,$A81,'Prompt tests'!$E$2:$E$721,7,'Prompt tests'!$K$2:$K$721,"Absent"))=3,1,0)</f>
        <v>1</v>
      </c>
      <c r="I81" s="37" t="n">
        <f aca="false">IF(MAX(COUNTIFS('Prompt tests'!$B$2:$B$721,$A81,'Prompt tests'!$E$2:$E$721,8,'Prompt tests'!$K$2:$K$721,"Cited"),COUNTIFS('Prompt tests'!$B$2:$B$721,$A81,'Prompt tests'!$E$2:$E$721,8,'Prompt tests'!$K$2:$K$721,"Mentioned"),COUNTIFS('Prompt tests'!$B$2:$B$721,$A81,'Prompt tests'!$E$2:$E$721,8,'Prompt tests'!$K$2:$K$721,"Absent"))=3,1,0)</f>
        <v>1</v>
      </c>
    </row>
    <row r="82" customFormat="false" ht="15" hidden="false" customHeight="true" outlineLevel="0" collapsed="false">
      <c r="A82" s="36" t="s">
        <v>1454</v>
      </c>
      <c r="B82" s="37" t="n">
        <f aca="false">IF(MAX(COUNTIFS('Prompt tests'!$B$2:$B$721,$A82,'Prompt tests'!$E$2:$E$721,1,'Prompt tests'!$K$2:$K$721,"Cited"),COUNTIFS('Prompt tests'!$B$2:$B$721,$A82,'Prompt tests'!$E$2:$E$721,1,'Prompt tests'!$K$2:$K$721,"Mentioned"),COUNTIFS('Prompt tests'!$B$2:$B$721,$A82,'Prompt tests'!$E$2:$E$721,1,'Prompt tests'!$K$2:$K$721,"Absent"))=3,1,0)</f>
        <v>1</v>
      </c>
      <c r="C82" s="37" t="n">
        <f aca="false">IF(MAX(COUNTIFS('Prompt tests'!$B$2:$B$721,$A82,'Prompt tests'!$E$2:$E$721,2,'Prompt tests'!$K$2:$K$721,"Cited"),COUNTIFS('Prompt tests'!$B$2:$B$721,$A82,'Prompt tests'!$E$2:$E$721,2,'Prompt tests'!$K$2:$K$721,"Mentioned"),COUNTIFS('Prompt tests'!$B$2:$B$721,$A82,'Prompt tests'!$E$2:$E$721,2,'Prompt tests'!$K$2:$K$721,"Absent"))=3,1,0)</f>
        <v>1</v>
      </c>
      <c r="D82" s="37" t="n">
        <f aca="false">IF(MAX(COUNTIFS('Prompt tests'!$B$2:$B$721,$A82,'Prompt tests'!$E$2:$E$721,3,'Prompt tests'!$K$2:$K$721,"Cited"),COUNTIFS('Prompt tests'!$B$2:$B$721,$A82,'Prompt tests'!$E$2:$E$721,3,'Prompt tests'!$K$2:$K$721,"Mentioned"),COUNTIFS('Prompt tests'!$B$2:$B$721,$A82,'Prompt tests'!$E$2:$E$721,3,'Prompt tests'!$K$2:$K$721,"Absent"))=3,1,0)</f>
        <v>1</v>
      </c>
      <c r="E82" s="37" t="n">
        <f aca="false">IF(MAX(COUNTIFS('Prompt tests'!$B$2:$B$721,$A82,'Prompt tests'!$E$2:$E$721,4,'Prompt tests'!$K$2:$K$721,"Cited"),COUNTIFS('Prompt tests'!$B$2:$B$721,$A82,'Prompt tests'!$E$2:$E$721,4,'Prompt tests'!$K$2:$K$721,"Mentioned"),COUNTIFS('Prompt tests'!$B$2:$B$721,$A82,'Prompt tests'!$E$2:$E$721,4,'Prompt tests'!$K$2:$K$721,"Absent"))=3,1,0)</f>
        <v>1</v>
      </c>
      <c r="F82" s="37" t="n">
        <f aca="false">IF(MAX(COUNTIFS('Prompt tests'!$B$2:$B$721,$A82,'Prompt tests'!$E$2:$E$721,5,'Prompt tests'!$K$2:$K$721,"Cited"),COUNTIFS('Prompt tests'!$B$2:$B$721,$A82,'Prompt tests'!$E$2:$E$721,5,'Prompt tests'!$K$2:$K$721,"Mentioned"),COUNTIFS('Prompt tests'!$B$2:$B$721,$A82,'Prompt tests'!$E$2:$E$721,5,'Prompt tests'!$K$2:$K$721,"Absent"))=3,1,0)</f>
        <v>1</v>
      </c>
      <c r="G82" s="37" t="n">
        <f aca="false">IF(MAX(COUNTIFS('Prompt tests'!$B$2:$B$721,$A82,'Prompt tests'!$E$2:$E$721,6,'Prompt tests'!$K$2:$K$721,"Cited"),COUNTIFS('Prompt tests'!$B$2:$B$721,$A82,'Prompt tests'!$E$2:$E$721,6,'Prompt tests'!$K$2:$K$721,"Mentioned"),COUNTIFS('Prompt tests'!$B$2:$B$721,$A82,'Prompt tests'!$E$2:$E$721,6,'Prompt tests'!$K$2:$K$721,"Absent"))=3,1,0)</f>
        <v>1</v>
      </c>
      <c r="H82" s="37" t="n">
        <f aca="false">IF(MAX(COUNTIFS('Prompt tests'!$B$2:$B$721,$A82,'Prompt tests'!$E$2:$E$721,7,'Prompt tests'!$K$2:$K$721,"Cited"),COUNTIFS('Prompt tests'!$B$2:$B$721,$A82,'Prompt tests'!$E$2:$E$721,7,'Prompt tests'!$K$2:$K$721,"Mentioned"),COUNTIFS('Prompt tests'!$B$2:$B$721,$A82,'Prompt tests'!$E$2:$E$721,7,'Prompt tests'!$K$2:$K$721,"Absent"))=3,1,0)</f>
        <v>1</v>
      </c>
      <c r="I82" s="37" t="n">
        <f aca="false">IF(MAX(COUNTIFS('Prompt tests'!$B$2:$B$721,$A82,'Prompt tests'!$E$2:$E$721,8,'Prompt tests'!$K$2:$K$721,"Cited"),COUNTIFS('Prompt tests'!$B$2:$B$721,$A82,'Prompt tests'!$E$2:$E$721,8,'Prompt tests'!$K$2:$K$721,"Mentioned"),COUNTIFS('Prompt tests'!$B$2:$B$721,$A82,'Prompt tests'!$E$2:$E$721,8,'Prompt tests'!$K$2:$K$721,"Absent"))=3,1,0)</f>
        <v>1</v>
      </c>
    </row>
    <row r="83" customFormat="false" ht="15" hidden="false" customHeight="true" outlineLevel="0" collapsed="false">
      <c r="A83" s="36" t="s">
        <v>1495</v>
      </c>
      <c r="B83" s="37" t="n">
        <f aca="false">IF(MAX(COUNTIFS('Prompt tests'!$B$2:$B$721,$A83,'Prompt tests'!$E$2:$E$721,1,'Prompt tests'!$K$2:$K$721,"Cited"),COUNTIFS('Prompt tests'!$B$2:$B$721,$A83,'Prompt tests'!$E$2:$E$721,1,'Prompt tests'!$K$2:$K$721,"Mentioned"),COUNTIFS('Prompt tests'!$B$2:$B$721,$A83,'Prompt tests'!$E$2:$E$721,1,'Prompt tests'!$K$2:$K$721,"Absent"))=3,1,0)</f>
        <v>1</v>
      </c>
      <c r="C83" s="37" t="n">
        <f aca="false">IF(MAX(COUNTIFS('Prompt tests'!$B$2:$B$721,$A83,'Prompt tests'!$E$2:$E$721,2,'Prompt tests'!$K$2:$K$721,"Cited"),COUNTIFS('Prompt tests'!$B$2:$B$721,$A83,'Prompt tests'!$E$2:$E$721,2,'Prompt tests'!$K$2:$K$721,"Mentioned"),COUNTIFS('Prompt tests'!$B$2:$B$721,$A83,'Prompt tests'!$E$2:$E$721,2,'Prompt tests'!$K$2:$K$721,"Absent"))=3,1,0)</f>
        <v>1</v>
      </c>
      <c r="D83" s="37" t="n">
        <f aca="false">IF(MAX(COUNTIFS('Prompt tests'!$B$2:$B$721,$A83,'Prompt tests'!$E$2:$E$721,3,'Prompt tests'!$K$2:$K$721,"Cited"),COUNTIFS('Prompt tests'!$B$2:$B$721,$A83,'Prompt tests'!$E$2:$E$721,3,'Prompt tests'!$K$2:$K$721,"Mentioned"),COUNTIFS('Prompt tests'!$B$2:$B$721,$A83,'Prompt tests'!$E$2:$E$721,3,'Prompt tests'!$K$2:$K$721,"Absent"))=3,1,0)</f>
        <v>0</v>
      </c>
      <c r="E83" s="37" t="n">
        <f aca="false">IF(MAX(COUNTIFS('Prompt tests'!$B$2:$B$721,$A83,'Prompt tests'!$E$2:$E$721,4,'Prompt tests'!$K$2:$K$721,"Cited"),COUNTIFS('Prompt tests'!$B$2:$B$721,$A83,'Prompt tests'!$E$2:$E$721,4,'Prompt tests'!$K$2:$K$721,"Mentioned"),COUNTIFS('Prompt tests'!$B$2:$B$721,$A83,'Prompt tests'!$E$2:$E$721,4,'Prompt tests'!$K$2:$K$721,"Absent"))=3,1,0)</f>
        <v>1</v>
      </c>
      <c r="F83" s="37" t="n">
        <f aca="false">IF(MAX(COUNTIFS('Prompt tests'!$B$2:$B$721,$A83,'Prompt tests'!$E$2:$E$721,5,'Prompt tests'!$K$2:$K$721,"Cited"),COUNTIFS('Prompt tests'!$B$2:$B$721,$A83,'Prompt tests'!$E$2:$E$721,5,'Prompt tests'!$K$2:$K$721,"Mentioned"),COUNTIFS('Prompt tests'!$B$2:$B$721,$A83,'Prompt tests'!$E$2:$E$721,5,'Prompt tests'!$K$2:$K$721,"Absent"))=3,1,0)</f>
        <v>1</v>
      </c>
      <c r="G83" s="37" t="n">
        <f aca="false">IF(MAX(COUNTIFS('Prompt tests'!$B$2:$B$721,$A83,'Prompt tests'!$E$2:$E$721,6,'Prompt tests'!$K$2:$K$721,"Cited"),COUNTIFS('Prompt tests'!$B$2:$B$721,$A83,'Prompt tests'!$E$2:$E$721,6,'Prompt tests'!$K$2:$K$721,"Mentioned"),COUNTIFS('Prompt tests'!$B$2:$B$721,$A83,'Prompt tests'!$E$2:$E$721,6,'Prompt tests'!$K$2:$K$721,"Absent"))=3,1,0)</f>
        <v>1</v>
      </c>
      <c r="H83" s="37" t="n">
        <f aca="false">IF(MAX(COUNTIFS('Prompt tests'!$B$2:$B$721,$A83,'Prompt tests'!$E$2:$E$721,7,'Prompt tests'!$K$2:$K$721,"Cited"),COUNTIFS('Prompt tests'!$B$2:$B$721,$A83,'Prompt tests'!$E$2:$E$721,7,'Prompt tests'!$K$2:$K$721,"Mentioned"),COUNTIFS('Prompt tests'!$B$2:$B$721,$A83,'Prompt tests'!$E$2:$E$721,7,'Prompt tests'!$K$2:$K$721,"Absent"))=3,1,0)</f>
        <v>1</v>
      </c>
      <c r="I83" s="37" t="n">
        <f aca="false">IF(MAX(COUNTIFS('Prompt tests'!$B$2:$B$721,$A83,'Prompt tests'!$E$2:$E$721,8,'Prompt tests'!$K$2:$K$721,"Cited"),COUNTIFS('Prompt tests'!$B$2:$B$721,$A83,'Prompt tests'!$E$2:$E$721,8,'Prompt tests'!$K$2:$K$721,"Mentioned"),COUNTIFS('Prompt tests'!$B$2:$B$721,$A83,'Prompt tests'!$E$2:$E$721,8,'Prompt tests'!$K$2:$K$721,"Absent"))=3,1,0)</f>
        <v>1</v>
      </c>
    </row>
    <row r="84" customFormat="false" ht="15" hidden="false" customHeight="true" outlineLevel="0" collapsed="false">
      <c r="A84" s="36" t="s">
        <v>1536</v>
      </c>
      <c r="B84" s="37" t="n">
        <f aca="false">IF(MAX(COUNTIFS('Prompt tests'!$B$2:$B$721,$A84,'Prompt tests'!$E$2:$E$721,1,'Prompt tests'!$K$2:$K$721,"Cited"),COUNTIFS('Prompt tests'!$B$2:$B$721,$A84,'Prompt tests'!$E$2:$E$721,1,'Prompt tests'!$K$2:$K$721,"Mentioned"),COUNTIFS('Prompt tests'!$B$2:$B$721,$A84,'Prompt tests'!$E$2:$E$721,1,'Prompt tests'!$K$2:$K$721,"Absent"))=3,1,0)</f>
        <v>1</v>
      </c>
      <c r="C84" s="37" t="n">
        <f aca="false">IF(MAX(COUNTIFS('Prompt tests'!$B$2:$B$721,$A84,'Prompt tests'!$E$2:$E$721,2,'Prompt tests'!$K$2:$K$721,"Cited"),COUNTIFS('Prompt tests'!$B$2:$B$721,$A84,'Prompt tests'!$E$2:$E$721,2,'Prompt tests'!$K$2:$K$721,"Mentioned"),COUNTIFS('Prompt tests'!$B$2:$B$721,$A84,'Prompt tests'!$E$2:$E$721,2,'Prompt tests'!$K$2:$K$721,"Absent"))=3,1,0)</f>
        <v>1</v>
      </c>
      <c r="D84" s="37" t="n">
        <f aca="false">IF(MAX(COUNTIFS('Prompt tests'!$B$2:$B$721,$A84,'Prompt tests'!$E$2:$E$721,3,'Prompt tests'!$K$2:$K$721,"Cited"),COUNTIFS('Prompt tests'!$B$2:$B$721,$A84,'Prompt tests'!$E$2:$E$721,3,'Prompt tests'!$K$2:$K$721,"Mentioned"),COUNTIFS('Prompt tests'!$B$2:$B$721,$A84,'Prompt tests'!$E$2:$E$721,3,'Prompt tests'!$K$2:$K$721,"Absent"))=3,1,0)</f>
        <v>0</v>
      </c>
      <c r="E84" s="37" t="n">
        <f aca="false">IF(MAX(COUNTIFS('Prompt tests'!$B$2:$B$721,$A84,'Prompt tests'!$E$2:$E$721,4,'Prompt tests'!$K$2:$K$721,"Cited"),COUNTIFS('Prompt tests'!$B$2:$B$721,$A84,'Prompt tests'!$E$2:$E$721,4,'Prompt tests'!$K$2:$K$721,"Mentioned"),COUNTIFS('Prompt tests'!$B$2:$B$721,$A84,'Prompt tests'!$E$2:$E$721,4,'Prompt tests'!$K$2:$K$721,"Absent"))=3,1,0)</f>
        <v>1</v>
      </c>
      <c r="F84" s="37" t="n">
        <f aca="false">IF(MAX(COUNTIFS('Prompt tests'!$B$2:$B$721,$A84,'Prompt tests'!$E$2:$E$721,5,'Prompt tests'!$K$2:$K$721,"Cited"),COUNTIFS('Prompt tests'!$B$2:$B$721,$A84,'Prompt tests'!$E$2:$E$721,5,'Prompt tests'!$K$2:$K$721,"Mentioned"),COUNTIFS('Prompt tests'!$B$2:$B$721,$A84,'Prompt tests'!$E$2:$E$721,5,'Prompt tests'!$K$2:$K$721,"Absent"))=3,1,0)</f>
        <v>1</v>
      </c>
      <c r="G84" s="37" t="n">
        <f aca="false">IF(MAX(COUNTIFS('Prompt tests'!$B$2:$B$721,$A84,'Prompt tests'!$E$2:$E$721,6,'Prompt tests'!$K$2:$K$721,"Cited"),COUNTIFS('Prompt tests'!$B$2:$B$721,$A84,'Prompt tests'!$E$2:$E$721,6,'Prompt tests'!$K$2:$K$721,"Mentioned"),COUNTIFS('Prompt tests'!$B$2:$B$721,$A84,'Prompt tests'!$E$2:$E$721,6,'Prompt tests'!$K$2:$K$721,"Absent"))=3,1,0)</f>
        <v>1</v>
      </c>
      <c r="H84" s="37" t="n">
        <f aca="false">IF(MAX(COUNTIFS('Prompt tests'!$B$2:$B$721,$A84,'Prompt tests'!$E$2:$E$721,7,'Prompt tests'!$K$2:$K$721,"Cited"),COUNTIFS('Prompt tests'!$B$2:$B$721,$A84,'Prompt tests'!$E$2:$E$721,7,'Prompt tests'!$K$2:$K$721,"Mentioned"),COUNTIFS('Prompt tests'!$B$2:$B$721,$A84,'Prompt tests'!$E$2:$E$721,7,'Prompt tests'!$K$2:$K$721,"Absent"))=3,1,0)</f>
        <v>1</v>
      </c>
      <c r="I84" s="37" t="n">
        <f aca="false">IF(MAX(COUNTIFS('Prompt tests'!$B$2:$B$721,$A84,'Prompt tests'!$E$2:$E$721,8,'Prompt tests'!$K$2:$K$721,"Cited"),COUNTIFS('Prompt tests'!$B$2:$B$721,$A84,'Prompt tests'!$E$2:$E$721,8,'Prompt tests'!$K$2:$K$721,"Mentioned"),COUNTIFS('Prompt tests'!$B$2:$B$721,$A84,'Prompt tests'!$E$2:$E$721,8,'Prompt tests'!$K$2:$K$721,"Absent"))=3,1,0)</f>
        <v>1</v>
      </c>
    </row>
    <row r="86" customFormat="false" ht="15" hidden="false" customHeight="true" outlineLevel="0" collapsed="false">
      <c r="A86" s="7" t="s">
        <v>1790</v>
      </c>
    </row>
    <row r="87" customFormat="false" ht="23.25" hidden="false" customHeight="true" outlineLevel="0" collapsed="false">
      <c r="A87" s="38" t="s">
        <v>1791</v>
      </c>
      <c r="B87" s="39" t="s">
        <v>1792</v>
      </c>
      <c r="C87" s="39" t="s">
        <v>1793</v>
      </c>
      <c r="D87" s="39" t="s">
        <v>1794</v>
      </c>
      <c r="E87" s="39" t="s">
        <v>1795</v>
      </c>
      <c r="F87" s="39" t="s">
        <v>1796</v>
      </c>
      <c r="G87" s="39" t="s">
        <v>1797</v>
      </c>
    </row>
    <row r="88" customFormat="false" ht="15" hidden="false" customHeight="true" outlineLevel="0" collapsed="false">
      <c r="A88" s="36" t="s">
        <v>1699</v>
      </c>
      <c r="B88" s="40" t="n">
        <f aca="false">AVERAGE('AI Confidence Scores'!D2:D31)</f>
        <v>35.1333333333333</v>
      </c>
      <c r="C88" s="40" t="n">
        <f aca="false">AVERAGE('AI Confidence Scores'!E2:E31)</f>
        <v>29.2333333333333</v>
      </c>
      <c r="D88" s="40" t="n">
        <f aca="false">AVERAGE('AI Confidence Scores'!F2:F31)</f>
        <v>47</v>
      </c>
      <c r="E88" s="40" t="n">
        <f aca="false">AVERAGE('AI Confidence Scores'!G2:G31)</f>
        <v>28.3</v>
      </c>
      <c r="F88" s="40" t="n">
        <f aca="false">AVERAGE('AI Confidence Scores'!H2:H31)</f>
        <v>36.4666666666667</v>
      </c>
      <c r="G88" s="40" t="n">
        <f aca="false">AVERAGE('AI Confidence Scores'!I2:I31)</f>
        <v>5.26666666666667</v>
      </c>
    </row>
    <row r="89" customFormat="false" ht="15" hidden="false" customHeight="true" outlineLevel="0" collapsed="false">
      <c r="A89" s="36" t="s">
        <v>1700</v>
      </c>
      <c r="B89" s="40" t="n">
        <f aca="false">MEDIAN('AI Confidence Scores'!D2:D31)</f>
        <v>38</v>
      </c>
      <c r="C89" s="40" t="n">
        <f aca="false">MEDIAN('AI Confidence Scores'!E2:E31)</f>
        <v>28</v>
      </c>
      <c r="D89" s="40" t="n">
        <f aca="false">MEDIAN('AI Confidence Scores'!F2:F31)</f>
        <v>48</v>
      </c>
      <c r="E89" s="40" t="n">
        <f aca="false">MEDIAN('AI Confidence Scores'!G2:G31)</f>
        <v>25</v>
      </c>
      <c r="F89" s="40" t="n">
        <f aca="false">MEDIAN('AI Confidence Scores'!H2:H31)</f>
        <v>35</v>
      </c>
      <c r="G89" s="40" t="n">
        <f aca="false">MEDIAN('AI Confidence Scores'!I2:I31)</f>
        <v>5</v>
      </c>
    </row>
    <row r="90" customFormat="false" ht="15" hidden="false" customHeight="true" outlineLevel="0" collapsed="false">
      <c r="A90" s="36" t="s">
        <v>1798</v>
      </c>
      <c r="B90" s="40" t="n">
        <f aca="false">MIN('AI Confidence Scores'!D2:D31)</f>
        <v>18</v>
      </c>
      <c r="C90" s="40" t="n">
        <f aca="false">MIN('AI Confidence Scores'!E2:E31)</f>
        <v>5</v>
      </c>
      <c r="D90" s="40" t="n">
        <f aca="false">MIN('AI Confidence Scores'!F2:F31)</f>
        <v>22</v>
      </c>
      <c r="E90" s="40" t="n">
        <f aca="false">MIN('AI Confidence Scores'!G2:G31)</f>
        <v>8</v>
      </c>
      <c r="F90" s="40" t="n">
        <f aca="false">MIN('AI Confidence Scores'!H2:H31)</f>
        <v>20</v>
      </c>
      <c r="G90" s="40" t="n">
        <f aca="false">MIN('AI Confidence Scores'!I2:I31)</f>
        <v>0</v>
      </c>
    </row>
    <row r="91" customFormat="false" ht="15" hidden="false" customHeight="true" outlineLevel="0" collapsed="false">
      <c r="A91" s="36" t="s">
        <v>1799</v>
      </c>
      <c r="B91" s="40" t="n">
        <f aca="false">MAX('AI Confidence Scores'!D2:D31)</f>
        <v>62</v>
      </c>
      <c r="C91" s="40" t="n">
        <f aca="false">MAX('AI Confidence Scores'!E2:E31)</f>
        <v>72</v>
      </c>
      <c r="D91" s="40" t="n">
        <f aca="false">MAX('AI Confidence Scores'!F2:F31)</f>
        <v>68</v>
      </c>
      <c r="E91" s="40" t="n">
        <f aca="false">MAX('AI Confidence Scores'!G2:G31)</f>
        <v>55</v>
      </c>
      <c r="F91" s="40" t="n">
        <f aca="false">MAX('AI Confidence Scores'!H2:H31)</f>
        <v>65</v>
      </c>
      <c r="G91" s="40" t="n">
        <f aca="false">MAX('AI Confidence Scores'!I2:I31)</f>
        <v>28</v>
      </c>
    </row>
    <row r="92" customFormat="false" ht="15" hidden="false" customHeight="true" outlineLevel="0" collapsed="false">
      <c r="A92" s="36" t="s">
        <v>1800</v>
      </c>
      <c r="B92" s="41" t="n">
        <f aca="false">COUNTIF('AI Confidence Scores'!D2:D31,"&lt;50")</f>
        <v>28</v>
      </c>
      <c r="G92" s="8" t="str">
        <f aca="false">COUNTIF('AI Confidence Scores'!I2:I31,0)&amp;" of 30 score zero"</f>
        <v>11 of 30 score zero</v>
      </c>
    </row>
    <row r="93" customFormat="false" ht="15" hidden="false" customHeight="true" outlineLevel="0" collapsed="false">
      <c r="A93" s="29" t="s">
        <v>1801</v>
      </c>
    </row>
    <row r="95" customFormat="false" ht="15" hidden="false" customHeight="true" outlineLevel="0" collapsed="false">
      <c r="A95" s="7" t="s">
        <v>1802</v>
      </c>
    </row>
    <row r="96" customFormat="false" ht="65.25" hidden="false" customHeight="true" outlineLevel="0" collapsed="false">
      <c r="A96" s="15" t="s">
        <v>1803</v>
      </c>
      <c r="B96" s="15"/>
      <c r="C96" s="15"/>
      <c r="D96" s="15"/>
      <c r="E96" s="15"/>
      <c r="F96" s="15"/>
      <c r="G96" s="15"/>
    </row>
    <row r="98" customFormat="false" ht="30" hidden="false" customHeight="true" outlineLevel="0" collapsed="false">
      <c r="A98" s="34" t="s">
        <v>1804</v>
      </c>
      <c r="B98" s="35" t="s">
        <v>1805</v>
      </c>
      <c r="C98" s="35" t="s">
        <v>1806</v>
      </c>
      <c r="D98" s="35"/>
      <c r="E98" s="35"/>
      <c r="F98" s="35"/>
      <c r="G98" s="35" t="s">
        <v>1807</v>
      </c>
    </row>
    <row r="99" customFormat="false" ht="15" hidden="false" customHeight="true" outlineLevel="0" collapsed="false">
      <c r="A99" s="12" t="s">
        <v>1808</v>
      </c>
      <c r="B99" s="42" t="n">
        <f aca="false">CORREL($B$109:$B$138,$C$109:$C$138)</f>
        <v>0.332762135200481</v>
      </c>
      <c r="C99" s="42" t="n">
        <f aca="false">TDIST(ABS(B99)*SQRT(28/(1-B99^2)),28,2)</f>
        <v>0.0723726253058051</v>
      </c>
      <c r="D99" s="31"/>
      <c r="E99" s="31"/>
      <c r="F99" s="31"/>
      <c r="G99" s="12" t="s">
        <v>1809</v>
      </c>
    </row>
    <row r="100" customFormat="false" ht="15" hidden="false" customHeight="true" outlineLevel="0" collapsed="false">
      <c r="A100" s="12" t="s">
        <v>1810</v>
      </c>
      <c r="B100" s="42" t="n">
        <f aca="false">CORREL($E$109:$E$138,$F$109:$F$138)</f>
        <v>0.367584919461876</v>
      </c>
      <c r="C100" s="42" t="n">
        <f aca="false">TDIST(ABS(B100)*SQRT(28/(1-B100^2)),28,2)</f>
        <v>0.0456755966260693</v>
      </c>
      <c r="D100" s="31"/>
      <c r="E100" s="31"/>
      <c r="F100" s="31"/>
      <c r="G100" s="12" t="s">
        <v>1811</v>
      </c>
    </row>
    <row r="101" customFormat="false" ht="23.25" hidden="false" customHeight="true" outlineLevel="0" collapsed="false">
      <c r="A101" s="12" t="s">
        <v>1812</v>
      </c>
      <c r="B101" s="42" t="n">
        <f aca="false">CORREL($B$109:$B$138,$D$109:$D$138)</f>
        <v>0.516738620166021</v>
      </c>
      <c r="C101" s="42" t="n">
        <f aca="false">TDIST(ABS(B101)*SQRT(28/(1-B101^2)),28,2)</f>
        <v>0.00345922559448282</v>
      </c>
      <c r="D101" s="31"/>
      <c r="E101" s="31"/>
      <c r="F101" s="31"/>
      <c r="G101" s="12" t="s">
        <v>1813</v>
      </c>
    </row>
    <row r="102" customFormat="false" ht="23.25" hidden="false" customHeight="true" outlineLevel="0" collapsed="false">
      <c r="A102" s="12" t="s">
        <v>1814</v>
      </c>
      <c r="B102" s="41" t="s">
        <v>1815</v>
      </c>
      <c r="C102" s="31"/>
      <c r="D102" s="31"/>
      <c r="E102" s="31"/>
      <c r="F102" s="31"/>
      <c r="G102" s="12" t="s">
        <v>1816</v>
      </c>
    </row>
    <row r="103" customFormat="false" ht="23.25" hidden="false" customHeight="true" outlineLevel="0" collapsed="false">
      <c r="A103" s="12" t="s">
        <v>1817</v>
      </c>
      <c r="B103" s="41" t="s">
        <v>1818</v>
      </c>
      <c r="C103" s="31"/>
      <c r="D103" s="31"/>
      <c r="E103" s="31"/>
      <c r="F103" s="31"/>
      <c r="G103" s="12" t="s">
        <v>1819</v>
      </c>
    </row>
    <row r="104" customFormat="false" ht="15" hidden="false" customHeight="true" outlineLevel="0" collapsed="false">
      <c r="A104" s="12" t="s">
        <v>1820</v>
      </c>
      <c r="B104" s="41" t="s">
        <v>1821</v>
      </c>
      <c r="C104" s="31"/>
      <c r="D104" s="31"/>
      <c r="E104" s="31"/>
      <c r="F104" s="31"/>
      <c r="G104" s="12" t="s">
        <v>1822</v>
      </c>
    </row>
    <row r="105" customFormat="false" ht="23.25" hidden="false" customHeight="true" outlineLevel="0" collapsed="false">
      <c r="A105" s="12" t="s">
        <v>1823</v>
      </c>
      <c r="B105" s="41" t="s">
        <v>1824</v>
      </c>
      <c r="C105" s="31"/>
      <c r="D105" s="31"/>
      <c r="E105" s="31"/>
      <c r="F105" s="31"/>
      <c r="G105" s="12" t="s">
        <v>1825</v>
      </c>
    </row>
    <row r="107" customFormat="false" ht="15" hidden="false" customHeight="true" outlineLevel="0" collapsed="false">
      <c r="A107" s="43" t="s">
        <v>1826</v>
      </c>
    </row>
    <row r="108" customFormat="false" ht="30" hidden="false" customHeight="true" outlineLevel="0" collapsed="false">
      <c r="A108" s="38" t="s">
        <v>65</v>
      </c>
      <c r="B108" s="39" t="s">
        <v>1827</v>
      </c>
      <c r="C108" s="39" t="s">
        <v>1828</v>
      </c>
      <c r="D108" s="39" t="s">
        <v>1829</v>
      </c>
      <c r="E108" s="39" t="s">
        <v>1830</v>
      </c>
      <c r="F108" s="39" t="s">
        <v>1831</v>
      </c>
    </row>
    <row r="109" customFormat="false" ht="15" hidden="false" customHeight="true" outlineLevel="0" collapsed="false">
      <c r="A109" s="36" t="s">
        <v>128</v>
      </c>
      <c r="B109" s="37" t="n">
        <f aca="false">INDEX('AI Confidence Scores'!$D$2:$D$31,MATCH($A109,'AI Confidence Scores'!$A$2:$A$31,0))</f>
        <v>31</v>
      </c>
      <c r="C109" s="37" t="n">
        <f aca="false">COUNTIFS('Prompt tests'!$B$2:$B$721,$A109,'Prompt tests'!$E$2:$E$721,3,'Prompt tests'!$K$2:$K$721,"Cited")</f>
        <v>0</v>
      </c>
      <c r="D109" s="37" t="n">
        <f aca="false">COUNTIFS('Prompt tests'!$B$2:$B$721,$A109,'Prompt tests'!$E$2:$E$721,3,'Prompt tests'!$K$2:$K$721,"Cited")+COUNTIFS('Prompt tests'!$B$2:$B$721,$A109,'Prompt tests'!$E$2:$E$721,3,'Prompt tests'!$K$2:$K$721,"Mentioned")</f>
        <v>1</v>
      </c>
      <c r="E109" s="40" t="n">
        <f aca="false">AVERAGE(RANK($B109,$B$109:$B$138,1),COUNT($B$109:$B$138)+1-RANK($B109,$B$109:$B$138,0))</f>
        <v>12</v>
      </c>
      <c r="F109" s="40" t="n">
        <f aca="false">AVERAGE(RANK($C109,$C$109:$C$138,1),COUNT($C$109:$C$138)+1-RANK($C109,$C$109:$C$138,0))</f>
        <v>2</v>
      </c>
    </row>
    <row r="110" customFormat="false" ht="15" hidden="false" customHeight="true" outlineLevel="0" collapsed="false">
      <c r="A110" s="36" t="s">
        <v>222</v>
      </c>
      <c r="B110" s="37" t="n">
        <f aca="false">INDEX('AI Confidence Scores'!$D$2:$D$31,MATCH($A110,'AI Confidence Scores'!$A$2:$A$31,0))</f>
        <v>18</v>
      </c>
      <c r="C110" s="37" t="n">
        <f aca="false">COUNTIFS('Prompt tests'!$B$2:$B$721,$A110,'Prompt tests'!$E$2:$E$721,3,'Prompt tests'!$K$2:$K$721,"Cited")</f>
        <v>1</v>
      </c>
      <c r="D110" s="37" t="n">
        <f aca="false">COUNTIFS('Prompt tests'!$B$2:$B$721,$A110,'Prompt tests'!$E$2:$E$721,3,'Prompt tests'!$K$2:$K$721,"Cited")+COUNTIFS('Prompt tests'!$B$2:$B$721,$A110,'Prompt tests'!$E$2:$E$721,3,'Prompt tests'!$K$2:$K$721,"Mentioned")</f>
        <v>1</v>
      </c>
      <c r="E110" s="40" t="n">
        <f aca="false">AVERAGE(RANK($B110,$B$109:$B$138,1),COUNT($B$109:$B$138)+1-RANK($B110,$B$109:$B$138,0))</f>
        <v>1</v>
      </c>
      <c r="F110" s="40" t="n">
        <f aca="false">AVERAGE(RANK($C110,$C$109:$C$138,1),COUNT($C$109:$C$138)+1-RANK($C110,$C$109:$C$138,0))</f>
        <v>5</v>
      </c>
    </row>
    <row r="111" customFormat="false" ht="15" hidden="false" customHeight="true" outlineLevel="0" collapsed="false">
      <c r="A111" s="36" t="s">
        <v>296</v>
      </c>
      <c r="B111" s="37" t="n">
        <f aca="false">INDEX('AI Confidence Scores'!$D$2:$D$31,MATCH($A111,'AI Confidence Scores'!$A$2:$A$31,0))</f>
        <v>47</v>
      </c>
      <c r="C111" s="37" t="n">
        <f aca="false">COUNTIFS('Prompt tests'!$B$2:$B$721,$A111,'Prompt tests'!$E$2:$E$721,3,'Prompt tests'!$K$2:$K$721,"Cited")</f>
        <v>3</v>
      </c>
      <c r="D111" s="37" t="n">
        <f aca="false">COUNTIFS('Prompt tests'!$B$2:$B$721,$A111,'Prompt tests'!$E$2:$E$721,3,'Prompt tests'!$K$2:$K$721,"Cited")+COUNTIFS('Prompt tests'!$B$2:$B$721,$A111,'Prompt tests'!$E$2:$E$721,3,'Prompt tests'!$K$2:$K$721,"Mentioned")</f>
        <v>3</v>
      </c>
      <c r="E111" s="40" t="n">
        <f aca="false">AVERAGE(RANK($B111,$B$109:$B$138,1),COUNT($B$109:$B$138)+1-RANK($B111,$B$109:$B$138,0))</f>
        <v>28</v>
      </c>
      <c r="F111" s="40" t="n">
        <f aca="false">AVERAGE(RANK($C111,$C$109:$C$138,1),COUNT($C$109:$C$138)+1-RANK($C111,$C$109:$C$138,0))</f>
        <v>25</v>
      </c>
    </row>
    <row r="112" customFormat="false" ht="15" hidden="false" customHeight="true" outlineLevel="0" collapsed="false">
      <c r="A112" s="36" t="s">
        <v>362</v>
      </c>
      <c r="B112" s="37" t="n">
        <f aca="false">INDEX('AI Confidence Scores'!$D$2:$D$31,MATCH($A112,'AI Confidence Scores'!$A$2:$A$31,0))</f>
        <v>38</v>
      </c>
      <c r="C112" s="37" t="n">
        <f aca="false">COUNTIFS('Prompt tests'!$B$2:$B$721,$A112,'Prompt tests'!$E$2:$E$721,3,'Prompt tests'!$K$2:$K$721,"Cited")</f>
        <v>0</v>
      </c>
      <c r="D112" s="37" t="n">
        <f aca="false">COUNTIFS('Prompt tests'!$B$2:$B$721,$A112,'Prompt tests'!$E$2:$E$721,3,'Prompt tests'!$K$2:$K$721,"Cited")+COUNTIFS('Prompt tests'!$B$2:$B$721,$A112,'Prompt tests'!$E$2:$E$721,3,'Prompt tests'!$K$2:$K$721,"Mentioned")</f>
        <v>2</v>
      </c>
      <c r="E112" s="40" t="n">
        <f aca="false">AVERAGE(RANK($B112,$B$109:$B$138,1),COUNT($B$109:$B$138)+1-RANK($B112,$B$109:$B$138,0))</f>
        <v>18.5</v>
      </c>
      <c r="F112" s="40" t="n">
        <f aca="false">AVERAGE(RANK($C112,$C$109:$C$138,1),COUNT($C$109:$C$138)+1-RANK($C112,$C$109:$C$138,0))</f>
        <v>2</v>
      </c>
    </row>
    <row r="113" customFormat="false" ht="15" hidden="false" customHeight="true" outlineLevel="0" collapsed="false">
      <c r="A113" s="36" t="s">
        <v>429</v>
      </c>
      <c r="B113" s="37" t="n">
        <f aca="false">INDEX('AI Confidence Scores'!$D$2:$D$31,MATCH($A113,'AI Confidence Scores'!$A$2:$A$31,0))</f>
        <v>38</v>
      </c>
      <c r="C113" s="37" t="n">
        <f aca="false">COUNTIFS('Prompt tests'!$B$2:$B$721,$A113,'Prompt tests'!$E$2:$E$721,3,'Prompt tests'!$K$2:$K$721,"Cited")</f>
        <v>2</v>
      </c>
      <c r="D113" s="37" t="n">
        <f aca="false">COUNTIFS('Prompt tests'!$B$2:$B$721,$A113,'Prompt tests'!$E$2:$E$721,3,'Prompt tests'!$K$2:$K$721,"Cited")+COUNTIFS('Prompt tests'!$B$2:$B$721,$A113,'Prompt tests'!$E$2:$E$721,3,'Prompt tests'!$K$2:$K$721,"Mentioned")</f>
        <v>3</v>
      </c>
      <c r="E113" s="40" t="n">
        <f aca="false">AVERAGE(RANK($B113,$B$109:$B$138,1),COUNT($B$109:$B$138)+1-RANK($B113,$B$109:$B$138,0))</f>
        <v>18.5</v>
      </c>
      <c r="F113" s="40" t="n">
        <f aca="false">AVERAGE(RANK($C113,$C$109:$C$138,1),COUNT($C$109:$C$138)+1-RANK($C113,$C$109:$C$138,0))</f>
        <v>13</v>
      </c>
    </row>
    <row r="114" customFormat="false" ht="15" hidden="false" customHeight="true" outlineLevel="0" collapsed="false">
      <c r="A114" s="36" t="s">
        <v>496</v>
      </c>
      <c r="B114" s="37" t="n">
        <f aca="false">INDEX('AI Confidence Scores'!$D$2:$D$31,MATCH($A114,'AI Confidence Scores'!$A$2:$A$31,0))</f>
        <v>46</v>
      </c>
      <c r="C114" s="37" t="n">
        <f aca="false">COUNTIFS('Prompt tests'!$B$2:$B$721,$A114,'Prompt tests'!$E$2:$E$721,3,'Prompt tests'!$K$2:$K$721,"Cited")</f>
        <v>3</v>
      </c>
      <c r="D114" s="37" t="n">
        <f aca="false">COUNTIFS('Prompt tests'!$B$2:$B$721,$A114,'Prompt tests'!$E$2:$E$721,3,'Prompt tests'!$K$2:$K$721,"Cited")+COUNTIFS('Prompt tests'!$B$2:$B$721,$A114,'Prompt tests'!$E$2:$E$721,3,'Prompt tests'!$K$2:$K$721,"Mentioned")</f>
        <v>3</v>
      </c>
      <c r="E114" s="40" t="n">
        <f aca="false">AVERAGE(RANK($B114,$B$109:$B$138,1),COUNT($B$109:$B$138)+1-RANK($B114,$B$109:$B$138,0))</f>
        <v>26.5</v>
      </c>
      <c r="F114" s="40" t="n">
        <f aca="false">AVERAGE(RANK($C114,$C$109:$C$138,1),COUNT($C$109:$C$138)+1-RANK($C114,$C$109:$C$138,0))</f>
        <v>25</v>
      </c>
    </row>
    <row r="115" customFormat="false" ht="15" hidden="false" customHeight="true" outlineLevel="0" collapsed="false">
      <c r="A115" s="36" t="s">
        <v>537</v>
      </c>
      <c r="B115" s="37" t="n">
        <f aca="false">INDEX('AI Confidence Scores'!$D$2:$D$31,MATCH($A115,'AI Confidence Scores'!$A$2:$A$31,0))</f>
        <v>42</v>
      </c>
      <c r="C115" s="37" t="n">
        <f aca="false">COUNTIFS('Prompt tests'!$B$2:$B$721,$A115,'Prompt tests'!$E$2:$E$721,3,'Prompt tests'!$K$2:$K$721,"Cited")</f>
        <v>2</v>
      </c>
      <c r="D115" s="37" t="n">
        <f aca="false">COUNTIFS('Prompt tests'!$B$2:$B$721,$A115,'Prompt tests'!$E$2:$E$721,3,'Prompt tests'!$K$2:$K$721,"Cited")+COUNTIFS('Prompt tests'!$B$2:$B$721,$A115,'Prompt tests'!$E$2:$E$721,3,'Prompt tests'!$K$2:$K$721,"Mentioned")</f>
        <v>3</v>
      </c>
      <c r="E115" s="40" t="n">
        <f aca="false">AVERAGE(RANK($B115,$B$109:$B$138,1),COUNT($B$109:$B$138)+1-RANK($B115,$B$109:$B$138,0))</f>
        <v>24</v>
      </c>
      <c r="F115" s="40" t="n">
        <f aca="false">AVERAGE(RANK($C115,$C$109:$C$138,1),COUNT($C$109:$C$138)+1-RANK($C115,$C$109:$C$138,0))</f>
        <v>13</v>
      </c>
    </row>
    <row r="116" customFormat="false" ht="15" hidden="false" customHeight="true" outlineLevel="0" collapsed="false">
      <c r="A116" s="36" t="s">
        <v>578</v>
      </c>
      <c r="B116" s="37" t="n">
        <f aca="false">INDEX('AI Confidence Scores'!$D$2:$D$31,MATCH($A116,'AI Confidence Scores'!$A$2:$A$31,0))</f>
        <v>62</v>
      </c>
      <c r="C116" s="37" t="n">
        <f aca="false">COUNTIFS('Prompt tests'!$B$2:$B$721,$A116,'Prompt tests'!$E$2:$E$721,3,'Prompt tests'!$K$2:$K$721,"Cited")</f>
        <v>3</v>
      </c>
      <c r="D116" s="37" t="n">
        <f aca="false">COUNTIFS('Prompt tests'!$B$2:$B$721,$A116,'Prompt tests'!$E$2:$E$721,3,'Prompt tests'!$K$2:$K$721,"Cited")+COUNTIFS('Prompt tests'!$B$2:$B$721,$A116,'Prompt tests'!$E$2:$E$721,3,'Prompt tests'!$K$2:$K$721,"Mentioned")</f>
        <v>3</v>
      </c>
      <c r="E116" s="40" t="n">
        <f aca="false">AVERAGE(RANK($B116,$B$109:$B$138,1),COUNT($B$109:$B$138)+1-RANK($B116,$B$109:$B$138,0))</f>
        <v>30</v>
      </c>
      <c r="F116" s="40" t="n">
        <f aca="false">AVERAGE(RANK($C116,$C$109:$C$138,1),COUNT($C$109:$C$138)+1-RANK($C116,$C$109:$C$138,0))</f>
        <v>25</v>
      </c>
    </row>
    <row r="117" customFormat="false" ht="15" hidden="false" customHeight="true" outlineLevel="0" collapsed="false">
      <c r="A117" s="36" t="s">
        <v>619</v>
      </c>
      <c r="B117" s="37" t="n">
        <f aca="false">INDEX('AI Confidence Scores'!$D$2:$D$31,MATCH($A117,'AI Confidence Scores'!$A$2:$A$31,0))</f>
        <v>28</v>
      </c>
      <c r="C117" s="37" t="n">
        <f aca="false">COUNTIFS('Prompt tests'!$B$2:$B$721,$A117,'Prompt tests'!$E$2:$E$721,3,'Prompt tests'!$K$2:$K$721,"Cited")</f>
        <v>3</v>
      </c>
      <c r="D117" s="37" t="n">
        <f aca="false">COUNTIFS('Prompt tests'!$B$2:$B$721,$A117,'Prompt tests'!$E$2:$E$721,3,'Prompt tests'!$K$2:$K$721,"Cited")+COUNTIFS('Prompt tests'!$B$2:$B$721,$A117,'Prompt tests'!$E$2:$E$721,3,'Prompt tests'!$K$2:$K$721,"Mentioned")</f>
        <v>3</v>
      </c>
      <c r="E117" s="40" t="n">
        <f aca="false">AVERAGE(RANK($B117,$B$109:$B$138,1),COUNT($B$109:$B$138)+1-RANK($B117,$B$109:$B$138,0))</f>
        <v>8</v>
      </c>
      <c r="F117" s="40" t="n">
        <f aca="false">AVERAGE(RANK($C117,$C$109:$C$138,1),COUNT($C$109:$C$138)+1-RANK($C117,$C$109:$C$138,0))</f>
        <v>25</v>
      </c>
    </row>
    <row r="118" customFormat="false" ht="15" hidden="false" customHeight="true" outlineLevel="0" collapsed="false">
      <c r="A118" s="36" t="s">
        <v>660</v>
      </c>
      <c r="B118" s="37" t="n">
        <f aca="false">INDEX('AI Confidence Scores'!$D$2:$D$31,MATCH($A118,'AI Confidence Scores'!$A$2:$A$31,0))</f>
        <v>38</v>
      </c>
      <c r="C118" s="37" t="n">
        <f aca="false">COUNTIFS('Prompt tests'!$B$2:$B$721,$A118,'Prompt tests'!$E$2:$E$721,3,'Prompt tests'!$K$2:$K$721,"Cited")</f>
        <v>3</v>
      </c>
      <c r="D118" s="37" t="n">
        <f aca="false">COUNTIFS('Prompt tests'!$B$2:$B$721,$A118,'Prompt tests'!$E$2:$E$721,3,'Prompt tests'!$K$2:$K$721,"Cited")+COUNTIFS('Prompt tests'!$B$2:$B$721,$A118,'Prompt tests'!$E$2:$E$721,3,'Prompt tests'!$K$2:$K$721,"Mentioned")</f>
        <v>3</v>
      </c>
      <c r="E118" s="40" t="n">
        <f aca="false">AVERAGE(RANK($B118,$B$109:$B$138,1),COUNT($B$109:$B$138)+1-RANK($B118,$B$109:$B$138,0))</f>
        <v>18.5</v>
      </c>
      <c r="F118" s="40" t="n">
        <f aca="false">AVERAGE(RANK($C118,$C$109:$C$138,1),COUNT($C$109:$C$138)+1-RANK($C118,$C$109:$C$138,0))</f>
        <v>25</v>
      </c>
    </row>
    <row r="119" customFormat="false" ht="15" hidden="false" customHeight="true" outlineLevel="0" collapsed="false">
      <c r="A119" s="36" t="s">
        <v>727</v>
      </c>
      <c r="B119" s="37" t="n">
        <f aca="false">INDEX('AI Confidence Scores'!$D$2:$D$31,MATCH($A119,'AI Confidence Scores'!$A$2:$A$31,0))</f>
        <v>46</v>
      </c>
      <c r="C119" s="37" t="n">
        <f aca="false">COUNTIFS('Prompt tests'!$B$2:$B$721,$A119,'Prompt tests'!$E$2:$E$721,3,'Prompt tests'!$K$2:$K$721,"Cited")</f>
        <v>3</v>
      </c>
      <c r="D119" s="37" t="n">
        <f aca="false">COUNTIFS('Prompt tests'!$B$2:$B$721,$A119,'Prompt tests'!$E$2:$E$721,3,'Prompt tests'!$K$2:$K$721,"Cited")+COUNTIFS('Prompt tests'!$B$2:$B$721,$A119,'Prompt tests'!$E$2:$E$721,3,'Prompt tests'!$K$2:$K$721,"Mentioned")</f>
        <v>3</v>
      </c>
      <c r="E119" s="40" t="n">
        <f aca="false">AVERAGE(RANK($B119,$B$109:$B$138,1),COUNT($B$109:$B$138)+1-RANK($B119,$B$109:$B$138,0))</f>
        <v>26.5</v>
      </c>
      <c r="F119" s="40" t="n">
        <f aca="false">AVERAGE(RANK($C119,$C$109:$C$138,1),COUNT($C$109:$C$138)+1-RANK($C119,$C$109:$C$138,0))</f>
        <v>25</v>
      </c>
    </row>
    <row r="120" customFormat="false" ht="15" hidden="false" customHeight="true" outlineLevel="0" collapsed="false">
      <c r="A120" s="36" t="s">
        <v>768</v>
      </c>
      <c r="B120" s="37" t="n">
        <f aca="false">INDEX('AI Confidence Scores'!$D$2:$D$31,MATCH($A120,'AI Confidence Scores'!$A$2:$A$31,0))</f>
        <v>21</v>
      </c>
      <c r="C120" s="37" t="n">
        <f aca="false">COUNTIFS('Prompt tests'!$B$2:$B$721,$A120,'Prompt tests'!$E$2:$E$721,3,'Prompt tests'!$K$2:$K$721,"Cited")</f>
        <v>3</v>
      </c>
      <c r="D120" s="37" t="n">
        <f aca="false">COUNTIFS('Prompt tests'!$B$2:$B$721,$A120,'Prompt tests'!$E$2:$E$721,3,'Prompt tests'!$K$2:$K$721,"Cited")+COUNTIFS('Prompt tests'!$B$2:$B$721,$A120,'Prompt tests'!$E$2:$E$721,3,'Prompt tests'!$K$2:$K$721,"Mentioned")</f>
        <v>3</v>
      </c>
      <c r="E120" s="40" t="n">
        <f aca="false">AVERAGE(RANK($B120,$B$109:$B$138,1),COUNT($B$109:$B$138)+1-RANK($B120,$B$109:$B$138,0))</f>
        <v>3</v>
      </c>
      <c r="F120" s="40" t="n">
        <f aca="false">AVERAGE(RANK($C120,$C$109:$C$138,1),COUNT($C$109:$C$138)+1-RANK($C120,$C$109:$C$138,0))</f>
        <v>25</v>
      </c>
    </row>
    <row r="121" customFormat="false" ht="15" hidden="false" customHeight="true" outlineLevel="0" collapsed="false">
      <c r="A121" s="36" t="s">
        <v>809</v>
      </c>
      <c r="B121" s="37" t="n">
        <f aca="false">INDEX('AI Confidence Scores'!$D$2:$D$31,MATCH($A121,'AI Confidence Scores'!$A$2:$A$31,0))</f>
        <v>42</v>
      </c>
      <c r="C121" s="37" t="n">
        <f aca="false">COUNTIFS('Prompt tests'!$B$2:$B$721,$A121,'Prompt tests'!$E$2:$E$721,3,'Prompt tests'!$K$2:$K$721,"Cited")</f>
        <v>3</v>
      </c>
      <c r="D121" s="37" t="n">
        <f aca="false">COUNTIFS('Prompt tests'!$B$2:$B$721,$A121,'Prompt tests'!$E$2:$E$721,3,'Prompt tests'!$K$2:$K$721,"Cited")+COUNTIFS('Prompt tests'!$B$2:$B$721,$A121,'Prompt tests'!$E$2:$E$721,3,'Prompt tests'!$K$2:$K$721,"Mentioned")</f>
        <v>3</v>
      </c>
      <c r="E121" s="40" t="n">
        <f aca="false">AVERAGE(RANK($B121,$B$109:$B$138,1),COUNT($B$109:$B$138)+1-RANK($B121,$B$109:$B$138,0))</f>
        <v>24</v>
      </c>
      <c r="F121" s="40" t="n">
        <f aca="false">AVERAGE(RANK($C121,$C$109:$C$138,1),COUNT($C$109:$C$138)+1-RANK($C121,$C$109:$C$138,0))</f>
        <v>25</v>
      </c>
    </row>
    <row r="122" customFormat="false" ht="15" hidden="false" customHeight="true" outlineLevel="0" collapsed="false">
      <c r="A122" s="36" t="s">
        <v>850</v>
      </c>
      <c r="B122" s="37" t="n">
        <f aca="false">INDEX('AI Confidence Scores'!$D$2:$D$31,MATCH($A122,'AI Confidence Scores'!$A$2:$A$31,0))</f>
        <v>38</v>
      </c>
      <c r="C122" s="37" t="n">
        <f aca="false">COUNTIFS('Prompt tests'!$B$2:$B$721,$A122,'Prompt tests'!$E$2:$E$721,3,'Prompt tests'!$K$2:$K$721,"Cited")</f>
        <v>2</v>
      </c>
      <c r="D122" s="37" t="n">
        <f aca="false">COUNTIFS('Prompt tests'!$B$2:$B$721,$A122,'Prompt tests'!$E$2:$E$721,3,'Prompt tests'!$K$2:$K$721,"Cited")+COUNTIFS('Prompt tests'!$B$2:$B$721,$A122,'Prompt tests'!$E$2:$E$721,3,'Prompt tests'!$K$2:$K$721,"Mentioned")</f>
        <v>3</v>
      </c>
      <c r="E122" s="40" t="n">
        <f aca="false">AVERAGE(RANK($B122,$B$109:$B$138,1),COUNT($B$109:$B$138)+1-RANK($B122,$B$109:$B$138,0))</f>
        <v>18.5</v>
      </c>
      <c r="F122" s="40" t="n">
        <f aca="false">AVERAGE(RANK($C122,$C$109:$C$138,1),COUNT($C$109:$C$138)+1-RANK($C122,$C$109:$C$138,0))</f>
        <v>13</v>
      </c>
    </row>
    <row r="123" customFormat="false" ht="15" hidden="false" customHeight="true" outlineLevel="0" collapsed="false">
      <c r="A123" s="36" t="s">
        <v>891</v>
      </c>
      <c r="B123" s="37" t="n">
        <f aca="false">INDEX('AI Confidence Scores'!$D$2:$D$31,MATCH($A123,'AI Confidence Scores'!$A$2:$A$31,0))</f>
        <v>28</v>
      </c>
      <c r="C123" s="37" t="n">
        <f aca="false">COUNTIFS('Prompt tests'!$B$2:$B$721,$A123,'Prompt tests'!$E$2:$E$721,3,'Prompt tests'!$K$2:$K$721,"Cited")</f>
        <v>2</v>
      </c>
      <c r="D123" s="37" t="n">
        <f aca="false">COUNTIFS('Prompt tests'!$B$2:$B$721,$A123,'Prompt tests'!$E$2:$E$721,3,'Prompt tests'!$K$2:$K$721,"Cited")+COUNTIFS('Prompt tests'!$B$2:$B$721,$A123,'Prompt tests'!$E$2:$E$721,3,'Prompt tests'!$K$2:$K$721,"Mentioned")</f>
        <v>2</v>
      </c>
      <c r="E123" s="40" t="n">
        <f aca="false">AVERAGE(RANK($B123,$B$109:$B$138,1),COUNT($B$109:$B$138)+1-RANK($B123,$B$109:$B$138,0))</f>
        <v>8</v>
      </c>
      <c r="F123" s="40" t="n">
        <f aca="false">AVERAGE(RANK($C123,$C$109:$C$138,1),COUNT($C$109:$C$138)+1-RANK($C123,$C$109:$C$138,0))</f>
        <v>13</v>
      </c>
    </row>
    <row r="124" customFormat="false" ht="15" hidden="false" customHeight="true" outlineLevel="0" collapsed="false">
      <c r="A124" s="36" t="s">
        <v>932</v>
      </c>
      <c r="B124" s="37" t="n">
        <f aca="false">INDEX('AI Confidence Scores'!$D$2:$D$31,MATCH($A124,'AI Confidence Scores'!$A$2:$A$31,0))</f>
        <v>31</v>
      </c>
      <c r="C124" s="37" t="n">
        <f aca="false">COUNTIFS('Prompt tests'!$B$2:$B$721,$A124,'Prompt tests'!$E$2:$E$721,3,'Prompt tests'!$K$2:$K$721,"Cited")</f>
        <v>2</v>
      </c>
      <c r="D124" s="37" t="n">
        <f aca="false">COUNTIFS('Prompt tests'!$B$2:$B$721,$A124,'Prompt tests'!$E$2:$E$721,3,'Prompt tests'!$K$2:$K$721,"Cited")+COUNTIFS('Prompt tests'!$B$2:$B$721,$A124,'Prompt tests'!$E$2:$E$721,3,'Prompt tests'!$K$2:$K$721,"Mentioned")</f>
        <v>2</v>
      </c>
      <c r="E124" s="40" t="n">
        <f aca="false">AVERAGE(RANK($B124,$B$109:$B$138,1),COUNT($B$109:$B$138)+1-RANK($B124,$B$109:$B$138,0))</f>
        <v>12</v>
      </c>
      <c r="F124" s="40" t="n">
        <f aca="false">AVERAGE(RANK($C124,$C$109:$C$138,1),COUNT($C$109:$C$138)+1-RANK($C124,$C$109:$C$138,0))</f>
        <v>13</v>
      </c>
    </row>
    <row r="125" customFormat="false" ht="15" hidden="false" customHeight="true" outlineLevel="0" collapsed="false">
      <c r="A125" s="36" t="s">
        <v>973</v>
      </c>
      <c r="B125" s="37" t="n">
        <f aca="false">INDEX('AI Confidence Scores'!$D$2:$D$31,MATCH($A125,'AI Confidence Scores'!$A$2:$A$31,0))</f>
        <v>38</v>
      </c>
      <c r="C125" s="37" t="n">
        <f aca="false">COUNTIFS('Prompt tests'!$B$2:$B$721,$A125,'Prompt tests'!$E$2:$E$721,3,'Prompt tests'!$K$2:$K$721,"Cited")</f>
        <v>2</v>
      </c>
      <c r="D125" s="37" t="n">
        <f aca="false">COUNTIFS('Prompt tests'!$B$2:$B$721,$A125,'Prompt tests'!$E$2:$E$721,3,'Prompt tests'!$K$2:$K$721,"Cited")+COUNTIFS('Prompt tests'!$B$2:$B$721,$A125,'Prompt tests'!$E$2:$E$721,3,'Prompt tests'!$K$2:$K$721,"Mentioned")</f>
        <v>2</v>
      </c>
      <c r="E125" s="40" t="n">
        <f aca="false">AVERAGE(RANK($B125,$B$109:$B$138,1),COUNT($B$109:$B$138)+1-RANK($B125,$B$109:$B$138,0))</f>
        <v>18.5</v>
      </c>
      <c r="F125" s="40" t="n">
        <f aca="false">AVERAGE(RANK($C125,$C$109:$C$138,1),COUNT($C$109:$C$138)+1-RANK($C125,$C$109:$C$138,0))</f>
        <v>13</v>
      </c>
    </row>
    <row r="126" customFormat="false" ht="15" hidden="false" customHeight="true" outlineLevel="0" collapsed="false">
      <c r="A126" s="36" t="s">
        <v>1014</v>
      </c>
      <c r="B126" s="37" t="n">
        <f aca="false">INDEX('AI Confidence Scores'!$D$2:$D$31,MATCH($A126,'AI Confidence Scores'!$A$2:$A$31,0))</f>
        <v>42</v>
      </c>
      <c r="C126" s="37" t="n">
        <f aca="false">COUNTIFS('Prompt tests'!$B$2:$B$721,$A126,'Prompt tests'!$E$2:$E$721,3,'Prompt tests'!$K$2:$K$721,"Cited")</f>
        <v>1</v>
      </c>
      <c r="D126" s="37" t="n">
        <f aca="false">COUNTIFS('Prompt tests'!$B$2:$B$721,$A126,'Prompt tests'!$E$2:$E$721,3,'Prompt tests'!$K$2:$K$721,"Cited")+COUNTIFS('Prompt tests'!$B$2:$B$721,$A126,'Prompt tests'!$E$2:$E$721,3,'Prompt tests'!$K$2:$K$721,"Mentioned")</f>
        <v>2</v>
      </c>
      <c r="E126" s="40" t="n">
        <f aca="false">AVERAGE(RANK($B126,$B$109:$B$138,1),COUNT($B$109:$B$138)+1-RANK($B126,$B$109:$B$138,0))</f>
        <v>24</v>
      </c>
      <c r="F126" s="40" t="n">
        <f aca="false">AVERAGE(RANK($C126,$C$109:$C$138,1),COUNT($C$109:$C$138)+1-RANK($C126,$C$109:$C$138,0))</f>
        <v>5</v>
      </c>
    </row>
    <row r="127" customFormat="false" ht="15" hidden="false" customHeight="true" outlineLevel="0" collapsed="false">
      <c r="A127" s="36" t="s">
        <v>1055</v>
      </c>
      <c r="B127" s="37" t="n">
        <f aca="false">INDEX('AI Confidence Scores'!$D$2:$D$31,MATCH($A127,'AI Confidence Scores'!$A$2:$A$31,0))</f>
        <v>38</v>
      </c>
      <c r="C127" s="37" t="n">
        <f aca="false">COUNTIFS('Prompt tests'!$B$2:$B$721,$A127,'Prompt tests'!$E$2:$E$721,3,'Prompt tests'!$K$2:$K$721,"Cited")</f>
        <v>3</v>
      </c>
      <c r="D127" s="37" t="n">
        <f aca="false">COUNTIFS('Prompt tests'!$B$2:$B$721,$A127,'Prompt tests'!$E$2:$E$721,3,'Prompt tests'!$K$2:$K$721,"Cited")+COUNTIFS('Prompt tests'!$B$2:$B$721,$A127,'Prompt tests'!$E$2:$E$721,3,'Prompt tests'!$K$2:$K$721,"Mentioned")</f>
        <v>3</v>
      </c>
      <c r="E127" s="40" t="n">
        <f aca="false">AVERAGE(RANK($B127,$B$109:$B$138,1),COUNT($B$109:$B$138)+1-RANK($B127,$B$109:$B$138,0))</f>
        <v>18.5</v>
      </c>
      <c r="F127" s="40" t="n">
        <f aca="false">AVERAGE(RANK($C127,$C$109:$C$138,1),COUNT($C$109:$C$138)+1-RANK($C127,$C$109:$C$138,0))</f>
        <v>25</v>
      </c>
    </row>
    <row r="128" customFormat="false" ht="15" hidden="false" customHeight="true" outlineLevel="0" collapsed="false">
      <c r="A128" s="36" t="s">
        <v>1101</v>
      </c>
      <c r="B128" s="37" t="n">
        <f aca="false">INDEX('AI Confidence Scores'!$D$2:$D$31,MATCH($A128,'AI Confidence Scores'!$A$2:$A$31,0))</f>
        <v>28</v>
      </c>
      <c r="C128" s="37" t="n">
        <f aca="false">COUNTIFS('Prompt tests'!$B$2:$B$721,$A128,'Prompt tests'!$E$2:$E$721,3,'Prompt tests'!$K$2:$K$721,"Cited")</f>
        <v>2</v>
      </c>
      <c r="D128" s="37" t="n">
        <f aca="false">COUNTIFS('Prompt tests'!$B$2:$B$721,$A128,'Prompt tests'!$E$2:$E$721,3,'Prompt tests'!$K$2:$K$721,"Cited")+COUNTIFS('Prompt tests'!$B$2:$B$721,$A128,'Prompt tests'!$E$2:$E$721,3,'Prompt tests'!$K$2:$K$721,"Mentioned")</f>
        <v>2</v>
      </c>
      <c r="E128" s="40" t="n">
        <f aca="false">AVERAGE(RANK($B128,$B$109:$B$138,1),COUNT($B$109:$B$138)+1-RANK($B128,$B$109:$B$138,0))</f>
        <v>8</v>
      </c>
      <c r="F128" s="40" t="n">
        <f aca="false">AVERAGE(RANK($C128,$C$109:$C$138,1),COUNT($C$109:$C$138)+1-RANK($C128,$C$109:$C$138,0))</f>
        <v>13</v>
      </c>
    </row>
    <row r="129" customFormat="false" ht="15" hidden="false" customHeight="true" outlineLevel="0" collapsed="false">
      <c r="A129" s="36" t="s">
        <v>1147</v>
      </c>
      <c r="B129" s="37" t="n">
        <f aca="false">INDEX('AI Confidence Scores'!$D$2:$D$31,MATCH($A129,'AI Confidence Scores'!$A$2:$A$31,0))</f>
        <v>22</v>
      </c>
      <c r="C129" s="37" t="n">
        <f aca="false">COUNTIFS('Prompt tests'!$B$2:$B$721,$A129,'Prompt tests'!$E$2:$E$721,3,'Prompt tests'!$K$2:$K$721,"Cited")</f>
        <v>2</v>
      </c>
      <c r="D129" s="37" t="n">
        <f aca="false">COUNTIFS('Prompt tests'!$B$2:$B$721,$A129,'Prompt tests'!$E$2:$E$721,3,'Prompt tests'!$K$2:$K$721,"Cited")+COUNTIFS('Prompt tests'!$B$2:$B$721,$A129,'Prompt tests'!$E$2:$E$721,3,'Prompt tests'!$K$2:$K$721,"Mentioned")</f>
        <v>2</v>
      </c>
      <c r="E129" s="40" t="n">
        <f aca="false">AVERAGE(RANK($B129,$B$109:$B$138,1),COUNT($B$109:$B$138)+1-RANK($B129,$B$109:$B$138,0))</f>
        <v>4.5</v>
      </c>
      <c r="F129" s="40" t="n">
        <f aca="false">AVERAGE(RANK($C129,$C$109:$C$138,1),COUNT($C$109:$C$138)+1-RANK($C129,$C$109:$C$138,0))</f>
        <v>13</v>
      </c>
    </row>
    <row r="130" customFormat="false" ht="15" hidden="false" customHeight="true" outlineLevel="0" collapsed="false">
      <c r="A130" s="36" t="s">
        <v>1193</v>
      </c>
      <c r="B130" s="37" t="n">
        <f aca="false">INDEX('AI Confidence Scores'!$D$2:$D$31,MATCH($A130,'AI Confidence Scores'!$A$2:$A$31,0))</f>
        <v>54</v>
      </c>
      <c r="C130" s="37" t="n">
        <f aca="false">COUNTIFS('Prompt tests'!$B$2:$B$721,$A130,'Prompt tests'!$E$2:$E$721,3,'Prompt tests'!$K$2:$K$721,"Cited")</f>
        <v>2</v>
      </c>
      <c r="D130" s="37" t="n">
        <f aca="false">COUNTIFS('Prompt tests'!$B$2:$B$721,$A130,'Prompt tests'!$E$2:$E$721,3,'Prompt tests'!$K$2:$K$721,"Cited")+COUNTIFS('Prompt tests'!$B$2:$B$721,$A130,'Prompt tests'!$E$2:$E$721,3,'Prompt tests'!$K$2:$K$721,"Mentioned")</f>
        <v>3</v>
      </c>
      <c r="E130" s="40" t="n">
        <f aca="false">AVERAGE(RANK($B130,$B$109:$B$138,1),COUNT($B$109:$B$138)+1-RANK($B130,$B$109:$B$138,0))</f>
        <v>29</v>
      </c>
      <c r="F130" s="40" t="n">
        <f aca="false">AVERAGE(RANK($C130,$C$109:$C$138,1),COUNT($C$109:$C$138)+1-RANK($C130,$C$109:$C$138,0))</f>
        <v>13</v>
      </c>
    </row>
    <row r="131" customFormat="false" ht="15" hidden="false" customHeight="true" outlineLevel="0" collapsed="false">
      <c r="A131" s="36" t="s">
        <v>1239</v>
      </c>
      <c r="B131" s="37" t="n">
        <f aca="false">INDEX('AI Confidence Scores'!$D$2:$D$31,MATCH($A131,'AI Confidence Scores'!$A$2:$A$31,0))</f>
        <v>31</v>
      </c>
      <c r="C131" s="37" t="n">
        <f aca="false">COUNTIFS('Prompt tests'!$B$2:$B$721,$A131,'Prompt tests'!$E$2:$E$721,3,'Prompt tests'!$K$2:$K$721,"Cited")</f>
        <v>3</v>
      </c>
      <c r="D131" s="37" t="n">
        <f aca="false">COUNTIFS('Prompt tests'!$B$2:$B$721,$A131,'Prompt tests'!$E$2:$E$721,3,'Prompt tests'!$K$2:$K$721,"Cited")+COUNTIFS('Prompt tests'!$B$2:$B$721,$A131,'Prompt tests'!$E$2:$E$721,3,'Prompt tests'!$K$2:$K$721,"Mentioned")</f>
        <v>3</v>
      </c>
      <c r="E131" s="40" t="n">
        <f aca="false">AVERAGE(RANK($B131,$B$109:$B$138,1),COUNT($B$109:$B$138)+1-RANK($B131,$B$109:$B$138,0))</f>
        <v>12</v>
      </c>
      <c r="F131" s="40" t="n">
        <f aca="false">AVERAGE(RANK($C131,$C$109:$C$138,1),COUNT($C$109:$C$138)+1-RANK($C131,$C$109:$C$138,0))</f>
        <v>25</v>
      </c>
    </row>
    <row r="132" customFormat="false" ht="15" hidden="false" customHeight="true" outlineLevel="0" collapsed="false">
      <c r="A132" s="36" t="s">
        <v>1285</v>
      </c>
      <c r="B132" s="37" t="n">
        <f aca="false">INDEX('AI Confidence Scores'!$D$2:$D$31,MATCH($A132,'AI Confidence Scores'!$A$2:$A$31,0))</f>
        <v>28</v>
      </c>
      <c r="C132" s="37" t="n">
        <f aca="false">COUNTIFS('Prompt tests'!$B$2:$B$721,$A132,'Prompt tests'!$E$2:$E$721,3,'Prompt tests'!$K$2:$K$721,"Cited")</f>
        <v>2</v>
      </c>
      <c r="D132" s="37" t="n">
        <f aca="false">COUNTIFS('Prompt tests'!$B$2:$B$721,$A132,'Prompt tests'!$E$2:$E$721,3,'Prompt tests'!$K$2:$K$721,"Cited")+COUNTIFS('Prompt tests'!$B$2:$B$721,$A132,'Prompt tests'!$E$2:$E$721,3,'Prompt tests'!$K$2:$K$721,"Mentioned")</f>
        <v>2</v>
      </c>
      <c r="E132" s="40" t="n">
        <f aca="false">AVERAGE(RANK($B132,$B$109:$B$138,1),COUNT($B$109:$B$138)+1-RANK($B132,$B$109:$B$138,0))</f>
        <v>8</v>
      </c>
      <c r="F132" s="40" t="n">
        <f aca="false">AVERAGE(RANK($C132,$C$109:$C$138,1),COUNT($C$109:$C$138)+1-RANK($C132,$C$109:$C$138,0))</f>
        <v>13</v>
      </c>
    </row>
    <row r="133" customFormat="false" ht="15" hidden="false" customHeight="true" outlineLevel="0" collapsed="false">
      <c r="A133" s="36" t="s">
        <v>1331</v>
      </c>
      <c r="B133" s="37" t="n">
        <f aca="false">INDEX('AI Confidence Scores'!$D$2:$D$31,MATCH($A133,'AI Confidence Scores'!$A$2:$A$31,0))</f>
        <v>22</v>
      </c>
      <c r="C133" s="37" t="n">
        <f aca="false">COUNTIFS('Prompt tests'!$B$2:$B$721,$A133,'Prompt tests'!$E$2:$E$721,3,'Prompt tests'!$K$2:$K$721,"Cited")</f>
        <v>2</v>
      </c>
      <c r="D133" s="37" t="n">
        <f aca="false">COUNTIFS('Prompt tests'!$B$2:$B$721,$A133,'Prompt tests'!$E$2:$E$721,3,'Prompt tests'!$K$2:$K$721,"Cited")+COUNTIFS('Prompt tests'!$B$2:$B$721,$A133,'Prompt tests'!$E$2:$E$721,3,'Prompt tests'!$K$2:$K$721,"Mentioned")</f>
        <v>2</v>
      </c>
      <c r="E133" s="40" t="n">
        <f aca="false">AVERAGE(RANK($B133,$B$109:$B$138,1),COUNT($B$109:$B$138)+1-RANK($B133,$B$109:$B$138,0))</f>
        <v>4.5</v>
      </c>
      <c r="F133" s="40" t="n">
        <f aca="false">AVERAGE(RANK($C133,$C$109:$C$138,1),COUNT($C$109:$C$138)+1-RANK($C133,$C$109:$C$138,0))</f>
        <v>13</v>
      </c>
    </row>
    <row r="134" customFormat="false" ht="15" hidden="false" customHeight="true" outlineLevel="0" collapsed="false">
      <c r="A134" s="36" t="s">
        <v>1372</v>
      </c>
      <c r="B134" s="37" t="n">
        <f aca="false">INDEX('AI Confidence Scores'!$D$2:$D$31,MATCH($A134,'AI Confidence Scores'!$A$2:$A$31,0))</f>
        <v>28</v>
      </c>
      <c r="C134" s="37" t="n">
        <f aca="false">COUNTIFS('Prompt tests'!$B$2:$B$721,$A134,'Prompt tests'!$E$2:$E$721,3,'Prompt tests'!$K$2:$K$721,"Cited")</f>
        <v>0</v>
      </c>
      <c r="D134" s="37" t="n">
        <f aca="false">COUNTIFS('Prompt tests'!$B$2:$B$721,$A134,'Prompt tests'!$E$2:$E$721,3,'Prompt tests'!$K$2:$K$721,"Cited")+COUNTIFS('Prompt tests'!$B$2:$B$721,$A134,'Prompt tests'!$E$2:$E$721,3,'Prompt tests'!$K$2:$K$721,"Mentioned")</f>
        <v>0</v>
      </c>
      <c r="E134" s="40" t="n">
        <f aca="false">AVERAGE(RANK($B134,$B$109:$B$138,1),COUNT($B$109:$B$138)+1-RANK($B134,$B$109:$B$138,0))</f>
        <v>8</v>
      </c>
      <c r="F134" s="40" t="n">
        <f aca="false">AVERAGE(RANK($C134,$C$109:$C$138,1),COUNT($C$109:$C$138)+1-RANK($C134,$C$109:$C$138,0))</f>
        <v>2</v>
      </c>
    </row>
    <row r="135" customFormat="false" ht="15" hidden="false" customHeight="true" outlineLevel="0" collapsed="false">
      <c r="A135" s="36" t="s">
        <v>1413</v>
      </c>
      <c r="B135" s="37" t="n">
        <f aca="false">INDEX('AI Confidence Scores'!$D$2:$D$31,MATCH($A135,'AI Confidence Scores'!$A$2:$A$31,0))</f>
        <v>38</v>
      </c>
      <c r="C135" s="37" t="n">
        <f aca="false">COUNTIFS('Prompt tests'!$B$2:$B$721,$A135,'Prompt tests'!$E$2:$E$721,3,'Prompt tests'!$K$2:$K$721,"Cited")</f>
        <v>2</v>
      </c>
      <c r="D135" s="37" t="n">
        <f aca="false">COUNTIFS('Prompt tests'!$B$2:$B$721,$A135,'Prompt tests'!$E$2:$E$721,3,'Prompt tests'!$K$2:$K$721,"Cited")+COUNTIFS('Prompt tests'!$B$2:$B$721,$A135,'Prompt tests'!$E$2:$E$721,3,'Prompt tests'!$K$2:$K$721,"Mentioned")</f>
        <v>3</v>
      </c>
      <c r="E135" s="40" t="n">
        <f aca="false">AVERAGE(RANK($B135,$B$109:$B$138,1),COUNT($B$109:$B$138)+1-RANK($B135,$B$109:$B$138,0))</f>
        <v>18.5</v>
      </c>
      <c r="F135" s="40" t="n">
        <f aca="false">AVERAGE(RANK($C135,$C$109:$C$138,1),COUNT($C$109:$C$138)+1-RANK($C135,$C$109:$C$138,0))</f>
        <v>13</v>
      </c>
    </row>
    <row r="136" customFormat="false" ht="15" hidden="false" customHeight="true" outlineLevel="0" collapsed="false">
      <c r="A136" s="36" t="s">
        <v>1454</v>
      </c>
      <c r="B136" s="37" t="n">
        <f aca="false">INDEX('AI Confidence Scores'!$D$2:$D$31,MATCH($A136,'AI Confidence Scores'!$A$2:$A$31,0))</f>
        <v>38</v>
      </c>
      <c r="C136" s="37" t="n">
        <f aca="false">COUNTIFS('Prompt tests'!$B$2:$B$721,$A136,'Prompt tests'!$E$2:$E$721,3,'Prompt tests'!$K$2:$K$721,"Cited")</f>
        <v>3</v>
      </c>
      <c r="D136" s="37" t="n">
        <f aca="false">COUNTIFS('Prompt tests'!$B$2:$B$721,$A136,'Prompt tests'!$E$2:$E$721,3,'Prompt tests'!$K$2:$K$721,"Cited")+COUNTIFS('Prompt tests'!$B$2:$B$721,$A136,'Prompt tests'!$E$2:$E$721,3,'Prompt tests'!$K$2:$K$721,"Mentioned")</f>
        <v>3</v>
      </c>
      <c r="E136" s="40" t="n">
        <f aca="false">AVERAGE(RANK($B136,$B$109:$B$138,1),COUNT($B$109:$B$138)+1-RANK($B136,$B$109:$B$138,0))</f>
        <v>18.5</v>
      </c>
      <c r="F136" s="40" t="n">
        <f aca="false">AVERAGE(RANK($C136,$C$109:$C$138,1),COUNT($C$109:$C$138)+1-RANK($C136,$C$109:$C$138,0))</f>
        <v>25</v>
      </c>
    </row>
    <row r="137" customFormat="false" ht="15" hidden="false" customHeight="true" outlineLevel="0" collapsed="false">
      <c r="A137" s="36" t="s">
        <v>1495</v>
      </c>
      <c r="B137" s="37" t="n">
        <f aca="false">INDEX('AI Confidence Scores'!$D$2:$D$31,MATCH($A137,'AI Confidence Scores'!$A$2:$A$31,0))</f>
        <v>34</v>
      </c>
      <c r="C137" s="37" t="n">
        <f aca="false">COUNTIFS('Prompt tests'!$B$2:$B$721,$A137,'Prompt tests'!$E$2:$E$721,3,'Prompt tests'!$K$2:$K$721,"Cited")</f>
        <v>2</v>
      </c>
      <c r="D137" s="37" t="n">
        <f aca="false">COUNTIFS('Prompt tests'!$B$2:$B$721,$A137,'Prompt tests'!$E$2:$E$721,3,'Prompt tests'!$K$2:$K$721,"Cited")+COUNTIFS('Prompt tests'!$B$2:$B$721,$A137,'Prompt tests'!$E$2:$E$721,3,'Prompt tests'!$K$2:$K$721,"Mentioned")</f>
        <v>3</v>
      </c>
      <c r="E137" s="40" t="n">
        <f aca="false">AVERAGE(RANK($B137,$B$109:$B$138,1),COUNT($B$109:$B$138)+1-RANK($B137,$B$109:$B$138,0))</f>
        <v>14</v>
      </c>
      <c r="F137" s="40" t="n">
        <f aca="false">AVERAGE(RANK($C137,$C$109:$C$138,1),COUNT($C$109:$C$138)+1-RANK($C137,$C$109:$C$138,0))</f>
        <v>13</v>
      </c>
    </row>
    <row r="138" customFormat="false" ht="15" hidden="false" customHeight="true" outlineLevel="0" collapsed="false">
      <c r="A138" s="36" t="s">
        <v>1536</v>
      </c>
      <c r="B138" s="37" t="n">
        <f aca="false">INDEX('AI Confidence Scores'!$D$2:$D$31,MATCH($A138,'AI Confidence Scores'!$A$2:$A$31,0))</f>
        <v>19</v>
      </c>
      <c r="C138" s="37" t="n">
        <f aca="false">COUNTIFS('Prompt tests'!$B$2:$B$721,$A138,'Prompt tests'!$E$2:$E$721,3,'Prompt tests'!$K$2:$K$721,"Cited")</f>
        <v>1</v>
      </c>
      <c r="D138" s="37" t="n">
        <f aca="false">COUNTIFS('Prompt tests'!$B$2:$B$721,$A138,'Prompt tests'!$E$2:$E$721,3,'Prompt tests'!$K$2:$K$721,"Cited")+COUNTIFS('Prompt tests'!$B$2:$B$721,$A138,'Prompt tests'!$E$2:$E$721,3,'Prompt tests'!$K$2:$K$721,"Mentioned")</f>
        <v>2</v>
      </c>
      <c r="E138" s="40" t="n">
        <f aca="false">AVERAGE(RANK($B138,$B$109:$B$138,1),COUNT($B$109:$B$138)+1-RANK($B138,$B$109:$B$138,0))</f>
        <v>2</v>
      </c>
      <c r="F138" s="40" t="n">
        <f aca="false">AVERAGE(RANK($C138,$C$109:$C$138,1),COUNT($C$109:$C$138)+1-RANK($C138,$C$109:$C$138,0))</f>
        <v>5</v>
      </c>
    </row>
  </sheetData>
  <mergeCells count="3">
    <mergeCell ref="A2:G2"/>
    <mergeCell ref="A21:G21"/>
    <mergeCell ref="A96:G96"/>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E20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30"/>
    <col collapsed="false" customWidth="true" hidden="false" outlineLevel="0" max="2" min="2" style="1" width="9"/>
    <col collapsed="false" customWidth="true" hidden="false" outlineLevel="0" max="3" min="3" style="1" width="58"/>
    <col collapsed="false" customWidth="true" hidden="false" outlineLevel="0" max="4" min="4" style="1" width="34"/>
    <col collapsed="false" customWidth="true" hidden="false" outlineLevel="0" max="5" min="5" style="1" width="13"/>
  </cols>
  <sheetData>
    <row r="1" customFormat="false" ht="17.25" hidden="false" customHeight="true" outlineLevel="0" collapsed="false">
      <c r="A1" s="14" t="s">
        <v>1832</v>
      </c>
    </row>
    <row r="2" customFormat="false" ht="31.5" hidden="false" customHeight="true" outlineLevel="0" collapsed="false">
      <c r="A2" s="15" t="s">
        <v>1833</v>
      </c>
      <c r="B2" s="15"/>
      <c r="C2" s="15"/>
      <c r="D2" s="15"/>
      <c r="E2" s="15"/>
    </row>
    <row r="4" customFormat="false" ht="30" hidden="false" customHeight="true" outlineLevel="0" collapsed="false">
      <c r="A4" s="10" t="s">
        <v>68</v>
      </c>
      <c r="B4" s="10" t="s">
        <v>1730</v>
      </c>
      <c r="C4" s="10" t="s">
        <v>1834</v>
      </c>
      <c r="D4" s="10" t="s">
        <v>123</v>
      </c>
      <c r="E4" s="10" t="s">
        <v>125</v>
      </c>
    </row>
    <row r="5" customFormat="false" ht="15" hidden="false" customHeight="true" outlineLevel="0" collapsed="false">
      <c r="A5" s="11" t="s">
        <v>297</v>
      </c>
      <c r="B5" s="13" t="s">
        <v>1782</v>
      </c>
      <c r="C5" s="11" t="s">
        <v>303</v>
      </c>
      <c r="D5" s="11" t="s">
        <v>1835</v>
      </c>
      <c r="E5" s="13" t="s">
        <v>1836</v>
      </c>
    </row>
    <row r="6" customFormat="false" ht="15" hidden="false" customHeight="true" outlineLevel="0" collapsed="false">
      <c r="A6" s="11" t="s">
        <v>297</v>
      </c>
      <c r="B6" s="13" t="s">
        <v>1782</v>
      </c>
      <c r="C6" s="11" t="s">
        <v>303</v>
      </c>
      <c r="D6" s="11" t="s">
        <v>1837</v>
      </c>
      <c r="E6" s="13" t="s">
        <v>1836</v>
      </c>
    </row>
    <row r="7" customFormat="false" ht="15" hidden="false" customHeight="true" outlineLevel="0" collapsed="false">
      <c r="A7" s="11" t="s">
        <v>297</v>
      </c>
      <c r="B7" s="13" t="s">
        <v>1782</v>
      </c>
      <c r="C7" s="11" t="s">
        <v>303</v>
      </c>
      <c r="D7" s="11" t="s">
        <v>1838</v>
      </c>
      <c r="E7" s="13" t="s">
        <v>1836</v>
      </c>
    </row>
    <row r="8" customFormat="false" ht="15" hidden="false" customHeight="true" outlineLevel="0" collapsed="false">
      <c r="A8" s="11" t="s">
        <v>297</v>
      </c>
      <c r="B8" s="13" t="s">
        <v>1782</v>
      </c>
      <c r="C8" s="11" t="s">
        <v>303</v>
      </c>
      <c r="D8" s="11" t="s">
        <v>1839</v>
      </c>
      <c r="E8" s="13" t="s">
        <v>1836</v>
      </c>
    </row>
    <row r="9" customFormat="false" ht="15" hidden="false" customHeight="true" outlineLevel="0" collapsed="false">
      <c r="A9" s="11" t="s">
        <v>297</v>
      </c>
      <c r="B9" s="13" t="s">
        <v>1782</v>
      </c>
      <c r="C9" s="11" t="s">
        <v>303</v>
      </c>
      <c r="D9" s="11" t="s">
        <v>1840</v>
      </c>
      <c r="E9" s="13" t="s">
        <v>1836</v>
      </c>
    </row>
    <row r="10" customFormat="false" ht="15" hidden="false" customHeight="true" outlineLevel="0" collapsed="false">
      <c r="A10" s="11" t="s">
        <v>297</v>
      </c>
      <c r="B10" s="13" t="s">
        <v>1782</v>
      </c>
      <c r="C10" s="11" t="s">
        <v>303</v>
      </c>
      <c r="D10" s="11" t="s">
        <v>1841</v>
      </c>
      <c r="E10" s="13" t="s">
        <v>1836</v>
      </c>
    </row>
    <row r="11" customFormat="false" ht="15" hidden="false" customHeight="true" outlineLevel="0" collapsed="false">
      <c r="A11" s="11" t="s">
        <v>297</v>
      </c>
      <c r="B11" s="13" t="s">
        <v>1782</v>
      </c>
      <c r="C11" s="11" t="s">
        <v>303</v>
      </c>
      <c r="D11" s="11" t="s">
        <v>1842</v>
      </c>
      <c r="E11" s="13" t="s">
        <v>1836</v>
      </c>
    </row>
    <row r="12" customFormat="false" ht="15" hidden="false" customHeight="true" outlineLevel="0" collapsed="false">
      <c r="A12" s="11" t="s">
        <v>297</v>
      </c>
      <c r="B12" s="13" t="s">
        <v>1783</v>
      </c>
      <c r="C12" s="11" t="s">
        <v>311</v>
      </c>
      <c r="D12" s="11" t="s">
        <v>1843</v>
      </c>
      <c r="E12" s="13" t="s">
        <v>1836</v>
      </c>
    </row>
    <row r="13" customFormat="false" ht="15" hidden="false" customHeight="true" outlineLevel="0" collapsed="false">
      <c r="A13" s="11" t="s">
        <v>297</v>
      </c>
      <c r="B13" s="13" t="s">
        <v>1783</v>
      </c>
      <c r="C13" s="11" t="s">
        <v>311</v>
      </c>
      <c r="D13" s="11" t="s">
        <v>1844</v>
      </c>
      <c r="E13" s="13" t="s">
        <v>1836</v>
      </c>
    </row>
    <row r="14" customFormat="false" ht="15" hidden="false" customHeight="true" outlineLevel="0" collapsed="false">
      <c r="A14" s="11" t="s">
        <v>297</v>
      </c>
      <c r="B14" s="13" t="s">
        <v>1783</v>
      </c>
      <c r="C14" s="11" t="s">
        <v>311</v>
      </c>
      <c r="D14" s="11" t="s">
        <v>1845</v>
      </c>
      <c r="E14" s="13" t="s">
        <v>1836</v>
      </c>
    </row>
    <row r="15" customFormat="false" ht="15" hidden="false" customHeight="true" outlineLevel="0" collapsed="false">
      <c r="A15" s="11" t="s">
        <v>297</v>
      </c>
      <c r="B15" s="13" t="s">
        <v>1783</v>
      </c>
      <c r="C15" s="11" t="s">
        <v>311</v>
      </c>
      <c r="D15" s="11" t="s">
        <v>1846</v>
      </c>
      <c r="E15" s="13" t="s">
        <v>1836</v>
      </c>
    </row>
    <row r="16" customFormat="false" ht="15" hidden="false" customHeight="true" outlineLevel="0" collapsed="false">
      <c r="A16" s="11" t="s">
        <v>297</v>
      </c>
      <c r="B16" s="13" t="s">
        <v>1783</v>
      </c>
      <c r="C16" s="11" t="s">
        <v>311</v>
      </c>
      <c r="D16" s="11" t="s">
        <v>1847</v>
      </c>
      <c r="E16" s="13" t="s">
        <v>1836</v>
      </c>
    </row>
    <row r="17" customFormat="false" ht="15" hidden="false" customHeight="true" outlineLevel="0" collapsed="false">
      <c r="A17" s="11" t="s">
        <v>297</v>
      </c>
      <c r="B17" s="13" t="s">
        <v>1783</v>
      </c>
      <c r="C17" s="11" t="s">
        <v>311</v>
      </c>
      <c r="D17" s="11" t="s">
        <v>1848</v>
      </c>
      <c r="E17" s="13" t="s">
        <v>1836</v>
      </c>
    </row>
    <row r="18" customFormat="false" ht="15" hidden="false" customHeight="true" outlineLevel="0" collapsed="false">
      <c r="A18" s="11" t="s">
        <v>297</v>
      </c>
      <c r="B18" s="13" t="s">
        <v>1783</v>
      </c>
      <c r="C18" s="11" t="s">
        <v>311</v>
      </c>
      <c r="D18" s="11" t="s">
        <v>1849</v>
      </c>
      <c r="E18" s="13" t="s">
        <v>1836</v>
      </c>
    </row>
    <row r="19" customFormat="false" ht="15" hidden="false" customHeight="true" outlineLevel="0" collapsed="false">
      <c r="A19" s="11" t="s">
        <v>297</v>
      </c>
      <c r="B19" s="13" t="s">
        <v>1783</v>
      </c>
      <c r="C19" s="11" t="s">
        <v>311</v>
      </c>
      <c r="D19" s="11" t="s">
        <v>1850</v>
      </c>
      <c r="E19" s="13" t="s">
        <v>1836</v>
      </c>
    </row>
    <row r="20" customFormat="false" ht="15" hidden="false" customHeight="true" outlineLevel="0" collapsed="false">
      <c r="A20" s="11" t="s">
        <v>297</v>
      </c>
      <c r="B20" s="13" t="s">
        <v>1783</v>
      </c>
      <c r="C20" s="11" t="s">
        <v>311</v>
      </c>
      <c r="D20" s="11" t="s">
        <v>1851</v>
      </c>
      <c r="E20" s="13" t="s">
        <v>1836</v>
      </c>
    </row>
    <row r="21" customFormat="false" ht="15" hidden="false" customHeight="true" outlineLevel="0" collapsed="false">
      <c r="A21" s="11" t="s">
        <v>297</v>
      </c>
      <c r="B21" s="13" t="s">
        <v>1783</v>
      </c>
      <c r="C21" s="11" t="s">
        <v>311</v>
      </c>
      <c r="D21" s="11" t="s">
        <v>1852</v>
      </c>
      <c r="E21" s="13" t="s">
        <v>1836</v>
      </c>
    </row>
    <row r="22" customFormat="false" ht="15" hidden="false" customHeight="true" outlineLevel="0" collapsed="false">
      <c r="A22" s="11" t="s">
        <v>297</v>
      </c>
      <c r="B22" s="13" t="s">
        <v>1783</v>
      </c>
      <c r="C22" s="11" t="s">
        <v>311</v>
      </c>
      <c r="D22" s="11" t="s">
        <v>1853</v>
      </c>
      <c r="E22" s="13" t="s">
        <v>1836</v>
      </c>
    </row>
    <row r="23" customFormat="false" ht="15" hidden="false" customHeight="true" outlineLevel="0" collapsed="false">
      <c r="A23" s="11" t="s">
        <v>297</v>
      </c>
      <c r="B23" s="13" t="s">
        <v>1783</v>
      </c>
      <c r="C23" s="11" t="s">
        <v>311</v>
      </c>
      <c r="D23" s="11" t="s">
        <v>1854</v>
      </c>
      <c r="E23" s="13" t="s">
        <v>1836</v>
      </c>
    </row>
    <row r="24" customFormat="false" ht="15" hidden="false" customHeight="true" outlineLevel="0" collapsed="false">
      <c r="A24" s="11" t="s">
        <v>297</v>
      </c>
      <c r="B24" s="13" t="s">
        <v>1783</v>
      </c>
      <c r="C24" s="11" t="s">
        <v>311</v>
      </c>
      <c r="D24" s="11" t="s">
        <v>1855</v>
      </c>
      <c r="E24" s="13" t="s">
        <v>1836</v>
      </c>
    </row>
    <row r="25" customFormat="false" ht="15" hidden="false" customHeight="true" outlineLevel="0" collapsed="false">
      <c r="A25" s="11" t="s">
        <v>297</v>
      </c>
      <c r="B25" s="13" t="s">
        <v>1783</v>
      </c>
      <c r="C25" s="11" t="s">
        <v>311</v>
      </c>
      <c r="D25" s="11" t="s">
        <v>1856</v>
      </c>
      <c r="E25" s="13" t="s">
        <v>1836</v>
      </c>
    </row>
    <row r="26" customFormat="false" ht="15" hidden="false" customHeight="true" outlineLevel="0" collapsed="false">
      <c r="A26" s="11" t="s">
        <v>297</v>
      </c>
      <c r="B26" s="13" t="s">
        <v>1783</v>
      </c>
      <c r="C26" s="11" t="s">
        <v>311</v>
      </c>
      <c r="D26" s="11" t="s">
        <v>1857</v>
      </c>
      <c r="E26" s="13" t="s">
        <v>1836</v>
      </c>
    </row>
    <row r="27" customFormat="false" ht="15" hidden="false" customHeight="true" outlineLevel="0" collapsed="false">
      <c r="A27" s="11" t="s">
        <v>297</v>
      </c>
      <c r="B27" s="13" t="s">
        <v>1783</v>
      </c>
      <c r="C27" s="11" t="s">
        <v>311</v>
      </c>
      <c r="D27" s="11" t="s">
        <v>1858</v>
      </c>
      <c r="E27" s="13" t="s">
        <v>1836</v>
      </c>
    </row>
    <row r="28" customFormat="false" ht="15" hidden="false" customHeight="true" outlineLevel="0" collapsed="false">
      <c r="A28" s="11" t="s">
        <v>297</v>
      </c>
      <c r="B28" s="13" t="s">
        <v>1783</v>
      </c>
      <c r="C28" s="11" t="s">
        <v>311</v>
      </c>
      <c r="D28" s="11" t="s">
        <v>1859</v>
      </c>
      <c r="E28" s="13" t="s">
        <v>1836</v>
      </c>
    </row>
    <row r="29" customFormat="false" ht="15" hidden="false" customHeight="true" outlineLevel="0" collapsed="false">
      <c r="A29" s="11" t="s">
        <v>297</v>
      </c>
      <c r="B29" s="13" t="s">
        <v>1783</v>
      </c>
      <c r="C29" s="11" t="s">
        <v>311</v>
      </c>
      <c r="D29" s="11" t="s">
        <v>1860</v>
      </c>
      <c r="E29" s="13" t="s">
        <v>1836</v>
      </c>
    </row>
    <row r="30" customFormat="false" ht="15" hidden="false" customHeight="true" outlineLevel="0" collapsed="false">
      <c r="A30" s="11" t="s">
        <v>297</v>
      </c>
      <c r="B30" s="13" t="s">
        <v>1783</v>
      </c>
      <c r="C30" s="11" t="s">
        <v>311</v>
      </c>
      <c r="D30" s="11" t="s">
        <v>1861</v>
      </c>
      <c r="E30" s="13" t="s">
        <v>1836</v>
      </c>
    </row>
    <row r="31" customFormat="false" ht="15" hidden="false" customHeight="true" outlineLevel="0" collapsed="false">
      <c r="A31" s="11" t="s">
        <v>297</v>
      </c>
      <c r="B31" s="13" t="s">
        <v>1783</v>
      </c>
      <c r="C31" s="11" t="s">
        <v>311</v>
      </c>
      <c r="D31" s="11" t="s">
        <v>1862</v>
      </c>
      <c r="E31" s="13" t="s">
        <v>1836</v>
      </c>
    </row>
    <row r="32" customFormat="false" ht="15" hidden="false" customHeight="true" outlineLevel="0" collapsed="false">
      <c r="A32" s="11" t="s">
        <v>297</v>
      </c>
      <c r="B32" s="13" t="s">
        <v>1783</v>
      </c>
      <c r="C32" s="11" t="s">
        <v>311</v>
      </c>
      <c r="D32" s="11" t="s">
        <v>1863</v>
      </c>
      <c r="E32" s="13" t="s">
        <v>1836</v>
      </c>
    </row>
    <row r="33" customFormat="false" ht="15" hidden="false" customHeight="true" outlineLevel="0" collapsed="false">
      <c r="A33" s="11" t="s">
        <v>297</v>
      </c>
      <c r="B33" s="13" t="s">
        <v>1783</v>
      </c>
      <c r="C33" s="11" t="s">
        <v>311</v>
      </c>
      <c r="D33" s="11" t="s">
        <v>1864</v>
      </c>
      <c r="E33" s="13" t="s">
        <v>1836</v>
      </c>
    </row>
    <row r="34" customFormat="false" ht="15" hidden="false" customHeight="true" outlineLevel="0" collapsed="false">
      <c r="A34" s="11" t="s">
        <v>297</v>
      </c>
      <c r="B34" s="13" t="s">
        <v>1783</v>
      </c>
      <c r="C34" s="11" t="s">
        <v>311</v>
      </c>
      <c r="D34" s="11" t="s">
        <v>1865</v>
      </c>
      <c r="E34" s="13" t="s">
        <v>1836</v>
      </c>
    </row>
    <row r="35" customFormat="false" ht="15" hidden="false" customHeight="true" outlineLevel="0" collapsed="false">
      <c r="A35" s="11" t="s">
        <v>297</v>
      </c>
      <c r="B35" s="13" t="s">
        <v>1783</v>
      </c>
      <c r="C35" s="11" t="s">
        <v>311</v>
      </c>
      <c r="D35" s="11" t="s">
        <v>1866</v>
      </c>
      <c r="E35" s="13" t="s">
        <v>1836</v>
      </c>
    </row>
    <row r="36" customFormat="false" ht="15" hidden="false" customHeight="true" outlineLevel="0" collapsed="false">
      <c r="A36" s="11" t="s">
        <v>297</v>
      </c>
      <c r="B36" s="13" t="s">
        <v>1789</v>
      </c>
      <c r="C36" s="11" t="s">
        <v>359</v>
      </c>
      <c r="D36" s="11" t="s">
        <v>1857</v>
      </c>
      <c r="E36" s="13" t="s">
        <v>1836</v>
      </c>
    </row>
    <row r="37" customFormat="false" ht="15" hidden="false" customHeight="true" outlineLevel="0" collapsed="false">
      <c r="A37" s="11" t="s">
        <v>297</v>
      </c>
      <c r="B37" s="13" t="s">
        <v>1789</v>
      </c>
      <c r="C37" s="11" t="s">
        <v>359</v>
      </c>
      <c r="D37" s="11" t="s">
        <v>1867</v>
      </c>
      <c r="E37" s="13" t="s">
        <v>1836</v>
      </c>
    </row>
    <row r="38" customFormat="false" ht="15" hidden="false" customHeight="true" outlineLevel="0" collapsed="false">
      <c r="A38" s="11" t="s">
        <v>297</v>
      </c>
      <c r="B38" s="13" t="s">
        <v>1789</v>
      </c>
      <c r="C38" s="11" t="s">
        <v>359</v>
      </c>
      <c r="D38" s="11" t="s">
        <v>1855</v>
      </c>
      <c r="E38" s="13" t="s">
        <v>1836</v>
      </c>
    </row>
    <row r="39" customFormat="false" ht="15" hidden="false" customHeight="true" outlineLevel="0" collapsed="false">
      <c r="A39" s="11" t="s">
        <v>297</v>
      </c>
      <c r="B39" s="13" t="s">
        <v>1789</v>
      </c>
      <c r="C39" s="11" t="s">
        <v>359</v>
      </c>
      <c r="D39" s="11" t="s">
        <v>1851</v>
      </c>
      <c r="E39" s="13" t="s">
        <v>1836</v>
      </c>
    </row>
    <row r="40" customFormat="false" ht="15" hidden="false" customHeight="true" outlineLevel="0" collapsed="false">
      <c r="A40" s="11" t="s">
        <v>297</v>
      </c>
      <c r="B40" s="13" t="s">
        <v>1789</v>
      </c>
      <c r="C40" s="11" t="s">
        <v>359</v>
      </c>
      <c r="D40" s="11" t="s">
        <v>1852</v>
      </c>
      <c r="E40" s="13" t="s">
        <v>1836</v>
      </c>
    </row>
    <row r="41" customFormat="false" ht="15" hidden="false" customHeight="true" outlineLevel="0" collapsed="false">
      <c r="A41" s="11" t="s">
        <v>297</v>
      </c>
      <c r="B41" s="13" t="s">
        <v>1789</v>
      </c>
      <c r="C41" s="11" t="s">
        <v>359</v>
      </c>
      <c r="D41" s="11" t="s">
        <v>1843</v>
      </c>
      <c r="E41" s="13" t="s">
        <v>1836</v>
      </c>
    </row>
    <row r="42" customFormat="false" ht="15" hidden="false" customHeight="true" outlineLevel="0" collapsed="false">
      <c r="A42" s="11" t="s">
        <v>297</v>
      </c>
      <c r="B42" s="13" t="s">
        <v>1789</v>
      </c>
      <c r="C42" s="11" t="s">
        <v>359</v>
      </c>
      <c r="D42" s="11" t="s">
        <v>1844</v>
      </c>
      <c r="E42" s="13" t="s">
        <v>1836</v>
      </c>
    </row>
    <row r="43" customFormat="false" ht="15" hidden="false" customHeight="true" outlineLevel="0" collapsed="false">
      <c r="A43" s="11" t="s">
        <v>297</v>
      </c>
      <c r="B43" s="13" t="s">
        <v>1789</v>
      </c>
      <c r="C43" s="11" t="s">
        <v>359</v>
      </c>
      <c r="D43" s="11" t="s">
        <v>1858</v>
      </c>
      <c r="E43" s="13" t="s">
        <v>1836</v>
      </c>
    </row>
    <row r="44" customFormat="false" ht="15" hidden="false" customHeight="true" outlineLevel="0" collapsed="false">
      <c r="A44" s="11" t="s">
        <v>297</v>
      </c>
      <c r="B44" s="13" t="s">
        <v>1789</v>
      </c>
      <c r="C44" s="11" t="s">
        <v>359</v>
      </c>
      <c r="D44" s="11" t="s">
        <v>1868</v>
      </c>
      <c r="E44" s="13" t="s">
        <v>1836</v>
      </c>
    </row>
    <row r="45" customFormat="false" ht="15" hidden="false" customHeight="true" outlineLevel="0" collapsed="false">
      <c r="A45" s="11" t="s">
        <v>297</v>
      </c>
      <c r="B45" s="13" t="s">
        <v>1789</v>
      </c>
      <c r="C45" s="11" t="s">
        <v>359</v>
      </c>
      <c r="D45" s="11" t="s">
        <v>1869</v>
      </c>
      <c r="E45" s="13" t="s">
        <v>1836</v>
      </c>
    </row>
    <row r="46" customFormat="false" ht="15" hidden="false" customHeight="true" outlineLevel="0" collapsed="false">
      <c r="A46" s="11" t="s">
        <v>297</v>
      </c>
      <c r="B46" s="13" t="s">
        <v>1789</v>
      </c>
      <c r="C46" s="11" t="s">
        <v>359</v>
      </c>
      <c r="D46" s="11" t="s">
        <v>1870</v>
      </c>
      <c r="E46" s="13" t="s">
        <v>1836</v>
      </c>
    </row>
    <row r="47" customFormat="false" ht="15" hidden="false" customHeight="true" outlineLevel="0" collapsed="false">
      <c r="A47" s="11" t="s">
        <v>297</v>
      </c>
      <c r="B47" s="13" t="s">
        <v>1789</v>
      </c>
      <c r="C47" s="11" t="s">
        <v>359</v>
      </c>
      <c r="D47" s="11" t="s">
        <v>1871</v>
      </c>
      <c r="E47" s="13" t="s">
        <v>1836</v>
      </c>
    </row>
    <row r="48" customFormat="false" ht="15" hidden="false" customHeight="true" outlineLevel="0" collapsed="false">
      <c r="A48" s="11" t="s">
        <v>661</v>
      </c>
      <c r="B48" s="13" t="s">
        <v>1782</v>
      </c>
      <c r="C48" s="11" t="s">
        <v>668</v>
      </c>
      <c r="D48" s="11" t="s">
        <v>1872</v>
      </c>
      <c r="E48" s="13" t="s">
        <v>1873</v>
      </c>
    </row>
    <row r="49" customFormat="false" ht="15" hidden="false" customHeight="true" outlineLevel="0" collapsed="false">
      <c r="A49" s="11" t="s">
        <v>661</v>
      </c>
      <c r="B49" s="13" t="s">
        <v>1782</v>
      </c>
      <c r="C49" s="11" t="s">
        <v>668</v>
      </c>
      <c r="D49" s="11" t="s">
        <v>1874</v>
      </c>
      <c r="E49" s="13" t="s">
        <v>1873</v>
      </c>
    </row>
    <row r="50" customFormat="false" ht="15" hidden="false" customHeight="true" outlineLevel="0" collapsed="false">
      <c r="A50" s="11" t="s">
        <v>661</v>
      </c>
      <c r="B50" s="13" t="s">
        <v>1782</v>
      </c>
      <c r="C50" s="11" t="s">
        <v>668</v>
      </c>
      <c r="D50" s="11" t="s">
        <v>1875</v>
      </c>
      <c r="E50" s="13" t="s">
        <v>1873</v>
      </c>
    </row>
    <row r="51" customFormat="false" ht="15" hidden="false" customHeight="true" outlineLevel="0" collapsed="false">
      <c r="A51" s="11" t="s">
        <v>661</v>
      </c>
      <c r="B51" s="13" t="s">
        <v>1782</v>
      </c>
      <c r="C51" s="11" t="s">
        <v>668</v>
      </c>
      <c r="D51" s="11" t="s">
        <v>1876</v>
      </c>
      <c r="E51" s="13" t="s">
        <v>1873</v>
      </c>
    </row>
    <row r="52" customFormat="false" ht="15" hidden="false" customHeight="true" outlineLevel="0" collapsed="false">
      <c r="A52" s="11" t="s">
        <v>661</v>
      </c>
      <c r="B52" s="13" t="s">
        <v>1782</v>
      </c>
      <c r="C52" s="11" t="s">
        <v>668</v>
      </c>
      <c r="D52" s="11" t="s">
        <v>1877</v>
      </c>
      <c r="E52" s="13" t="s">
        <v>1873</v>
      </c>
    </row>
    <row r="53" customFormat="false" ht="15" hidden="false" customHeight="true" outlineLevel="0" collapsed="false">
      <c r="A53" s="11" t="s">
        <v>661</v>
      </c>
      <c r="B53" s="13" t="s">
        <v>1782</v>
      </c>
      <c r="C53" s="11" t="s">
        <v>668</v>
      </c>
      <c r="D53" s="11" t="s">
        <v>1878</v>
      </c>
      <c r="E53" s="13" t="s">
        <v>1873</v>
      </c>
    </row>
    <row r="54" customFormat="false" ht="15" hidden="false" customHeight="true" outlineLevel="0" collapsed="false">
      <c r="A54" s="11" t="s">
        <v>661</v>
      </c>
      <c r="B54" s="13" t="s">
        <v>1782</v>
      </c>
      <c r="C54" s="11" t="s">
        <v>668</v>
      </c>
      <c r="D54" s="11" t="s">
        <v>1879</v>
      </c>
      <c r="E54" s="13" t="s">
        <v>1836</v>
      </c>
    </row>
    <row r="55" customFormat="false" ht="15" hidden="false" customHeight="true" outlineLevel="0" collapsed="false">
      <c r="A55" s="11" t="s">
        <v>661</v>
      </c>
      <c r="B55" s="13" t="s">
        <v>1782</v>
      </c>
      <c r="C55" s="11" t="s">
        <v>668</v>
      </c>
      <c r="D55" s="11" t="s">
        <v>1880</v>
      </c>
      <c r="E55" s="13" t="s">
        <v>1836</v>
      </c>
    </row>
    <row r="56" customFormat="false" ht="15" hidden="false" customHeight="true" outlineLevel="0" collapsed="false">
      <c r="A56" s="11" t="s">
        <v>661</v>
      </c>
      <c r="B56" s="13" t="s">
        <v>1782</v>
      </c>
      <c r="C56" s="11" t="s">
        <v>668</v>
      </c>
      <c r="D56" s="11" t="s">
        <v>1881</v>
      </c>
      <c r="E56" s="13" t="s">
        <v>1836</v>
      </c>
    </row>
    <row r="57" customFormat="false" ht="15" hidden="false" customHeight="true" outlineLevel="0" collapsed="false">
      <c r="A57" s="11" t="s">
        <v>661</v>
      </c>
      <c r="B57" s="13" t="s">
        <v>1783</v>
      </c>
      <c r="C57" s="11" t="s">
        <v>676</v>
      </c>
      <c r="D57" s="11" t="s">
        <v>1872</v>
      </c>
      <c r="E57" s="13" t="s">
        <v>1873</v>
      </c>
    </row>
    <row r="58" customFormat="false" ht="15" hidden="false" customHeight="true" outlineLevel="0" collapsed="false">
      <c r="A58" s="11" t="s">
        <v>661</v>
      </c>
      <c r="B58" s="13" t="s">
        <v>1783</v>
      </c>
      <c r="C58" s="11" t="s">
        <v>676</v>
      </c>
      <c r="D58" s="11" t="s">
        <v>1874</v>
      </c>
      <c r="E58" s="13" t="s">
        <v>1873</v>
      </c>
    </row>
    <row r="59" customFormat="false" ht="15" hidden="false" customHeight="true" outlineLevel="0" collapsed="false">
      <c r="A59" s="11" t="s">
        <v>661</v>
      </c>
      <c r="B59" s="13" t="s">
        <v>1783</v>
      </c>
      <c r="C59" s="11" t="s">
        <v>676</v>
      </c>
      <c r="D59" s="11" t="s">
        <v>1875</v>
      </c>
      <c r="E59" s="13" t="s">
        <v>1873</v>
      </c>
    </row>
    <row r="60" customFormat="false" ht="15" hidden="false" customHeight="true" outlineLevel="0" collapsed="false">
      <c r="A60" s="11" t="s">
        <v>661</v>
      </c>
      <c r="B60" s="13" t="s">
        <v>1783</v>
      </c>
      <c r="C60" s="11" t="s">
        <v>676</v>
      </c>
      <c r="D60" s="11" t="s">
        <v>1876</v>
      </c>
      <c r="E60" s="13" t="s">
        <v>1873</v>
      </c>
    </row>
    <row r="61" customFormat="false" ht="15" hidden="false" customHeight="true" outlineLevel="0" collapsed="false">
      <c r="A61" s="11" t="s">
        <v>661</v>
      </c>
      <c r="B61" s="13" t="s">
        <v>1783</v>
      </c>
      <c r="C61" s="11" t="s">
        <v>676</v>
      </c>
      <c r="D61" s="11" t="s">
        <v>1878</v>
      </c>
      <c r="E61" s="13" t="s">
        <v>1873</v>
      </c>
    </row>
    <row r="62" customFormat="false" ht="15" hidden="false" customHeight="true" outlineLevel="0" collapsed="false">
      <c r="A62" s="11" t="s">
        <v>661</v>
      </c>
      <c r="B62" s="13" t="s">
        <v>1783</v>
      </c>
      <c r="C62" s="11" t="s">
        <v>676</v>
      </c>
      <c r="D62" s="11" t="s">
        <v>1877</v>
      </c>
      <c r="E62" s="13" t="s">
        <v>1873</v>
      </c>
    </row>
    <row r="63" customFormat="false" ht="15" hidden="false" customHeight="true" outlineLevel="0" collapsed="false">
      <c r="A63" s="11" t="s">
        <v>661</v>
      </c>
      <c r="B63" s="13" t="s">
        <v>1789</v>
      </c>
      <c r="C63" s="11" t="s">
        <v>724</v>
      </c>
      <c r="D63" s="11" t="s">
        <v>1882</v>
      </c>
      <c r="E63" s="13" t="s">
        <v>1836</v>
      </c>
    </row>
    <row r="64" customFormat="false" ht="15" hidden="false" customHeight="true" outlineLevel="0" collapsed="false">
      <c r="A64" s="11" t="s">
        <v>661</v>
      </c>
      <c r="B64" s="13" t="s">
        <v>1789</v>
      </c>
      <c r="C64" s="11" t="s">
        <v>724</v>
      </c>
      <c r="D64" s="11" t="s">
        <v>1872</v>
      </c>
      <c r="E64" s="13" t="s">
        <v>1873</v>
      </c>
    </row>
    <row r="65" customFormat="false" ht="15" hidden="false" customHeight="true" outlineLevel="0" collapsed="false">
      <c r="A65" s="11" t="s">
        <v>661</v>
      </c>
      <c r="B65" s="13" t="s">
        <v>1789</v>
      </c>
      <c r="C65" s="11" t="s">
        <v>724</v>
      </c>
      <c r="D65" s="11" t="s">
        <v>1878</v>
      </c>
      <c r="E65" s="13" t="s">
        <v>1873</v>
      </c>
    </row>
    <row r="66" customFormat="false" ht="15" hidden="false" customHeight="true" outlineLevel="0" collapsed="false">
      <c r="A66" s="11" t="s">
        <v>661</v>
      </c>
      <c r="B66" s="13" t="s">
        <v>1789</v>
      </c>
      <c r="C66" s="11" t="s">
        <v>724</v>
      </c>
      <c r="D66" s="11" t="s">
        <v>1883</v>
      </c>
      <c r="E66" s="13" t="s">
        <v>1836</v>
      </c>
    </row>
    <row r="67" customFormat="false" ht="15" hidden="false" customHeight="true" outlineLevel="0" collapsed="false">
      <c r="A67" s="11" t="s">
        <v>661</v>
      </c>
      <c r="B67" s="13" t="s">
        <v>1789</v>
      </c>
      <c r="C67" s="11" t="s">
        <v>724</v>
      </c>
      <c r="D67" s="11" t="s">
        <v>1877</v>
      </c>
      <c r="E67" s="13" t="s">
        <v>1873</v>
      </c>
    </row>
    <row r="68" customFormat="false" ht="15" hidden="false" customHeight="true" outlineLevel="0" collapsed="false">
      <c r="A68" s="11" t="s">
        <v>661</v>
      </c>
      <c r="B68" s="13" t="s">
        <v>1789</v>
      </c>
      <c r="C68" s="11" t="s">
        <v>724</v>
      </c>
      <c r="D68" s="11" t="s">
        <v>1874</v>
      </c>
      <c r="E68" s="13" t="s">
        <v>1873</v>
      </c>
    </row>
    <row r="69" customFormat="false" ht="15" hidden="false" customHeight="true" outlineLevel="0" collapsed="false">
      <c r="A69" s="11" t="s">
        <v>661</v>
      </c>
      <c r="B69" s="13" t="s">
        <v>1789</v>
      </c>
      <c r="C69" s="11" t="s">
        <v>724</v>
      </c>
      <c r="D69" s="11" t="s">
        <v>1875</v>
      </c>
      <c r="E69" s="13" t="s">
        <v>1873</v>
      </c>
    </row>
    <row r="70" customFormat="false" ht="15" hidden="false" customHeight="true" outlineLevel="0" collapsed="false">
      <c r="A70" s="11" t="s">
        <v>661</v>
      </c>
      <c r="B70" s="13" t="s">
        <v>1789</v>
      </c>
      <c r="C70" s="11" t="s">
        <v>724</v>
      </c>
      <c r="D70" s="11" t="s">
        <v>1876</v>
      </c>
      <c r="E70" s="13" t="s">
        <v>1873</v>
      </c>
    </row>
    <row r="71" customFormat="false" ht="15" hidden="false" customHeight="true" outlineLevel="0" collapsed="false">
      <c r="A71" s="11" t="s">
        <v>661</v>
      </c>
      <c r="B71" s="13" t="s">
        <v>1789</v>
      </c>
      <c r="C71" s="11" t="s">
        <v>724</v>
      </c>
      <c r="D71" s="11" t="s">
        <v>1884</v>
      </c>
      <c r="E71" s="13" t="s">
        <v>1836</v>
      </c>
    </row>
    <row r="72" customFormat="false" ht="15" hidden="false" customHeight="true" outlineLevel="0" collapsed="false">
      <c r="A72" s="11" t="s">
        <v>661</v>
      </c>
      <c r="B72" s="13" t="s">
        <v>1789</v>
      </c>
      <c r="C72" s="11" t="s">
        <v>724</v>
      </c>
      <c r="D72" s="11" t="s">
        <v>1885</v>
      </c>
      <c r="E72" s="13" t="s">
        <v>1836</v>
      </c>
    </row>
    <row r="73" customFormat="false" ht="15" hidden="false" customHeight="true" outlineLevel="0" collapsed="false">
      <c r="A73" s="11" t="s">
        <v>661</v>
      </c>
      <c r="B73" s="13" t="s">
        <v>1789</v>
      </c>
      <c r="C73" s="11" t="s">
        <v>724</v>
      </c>
      <c r="D73" s="11" t="s">
        <v>1880</v>
      </c>
      <c r="E73" s="13" t="s">
        <v>1836</v>
      </c>
    </row>
    <row r="74" customFormat="false" ht="15" hidden="false" customHeight="true" outlineLevel="0" collapsed="false">
      <c r="A74" s="11" t="s">
        <v>661</v>
      </c>
      <c r="B74" s="13" t="s">
        <v>1789</v>
      </c>
      <c r="C74" s="11" t="s">
        <v>724</v>
      </c>
      <c r="D74" s="11" t="s">
        <v>1886</v>
      </c>
      <c r="E74" s="13" t="s">
        <v>1836</v>
      </c>
    </row>
    <row r="75" customFormat="false" ht="15" hidden="false" customHeight="true" outlineLevel="0" collapsed="false">
      <c r="A75" s="11" t="s">
        <v>661</v>
      </c>
      <c r="B75" s="13" t="s">
        <v>1789</v>
      </c>
      <c r="C75" s="11" t="s">
        <v>724</v>
      </c>
      <c r="D75" s="11" t="s">
        <v>1887</v>
      </c>
      <c r="E75" s="13" t="s">
        <v>1836</v>
      </c>
    </row>
    <row r="76" customFormat="false" ht="15" hidden="false" customHeight="true" outlineLevel="0" collapsed="false">
      <c r="A76" s="11" t="s">
        <v>661</v>
      </c>
      <c r="B76" s="13" t="s">
        <v>1789</v>
      </c>
      <c r="C76" s="11" t="s">
        <v>724</v>
      </c>
      <c r="D76" s="11" t="s">
        <v>1888</v>
      </c>
      <c r="E76" s="13" t="s">
        <v>1836</v>
      </c>
    </row>
    <row r="77" customFormat="false" ht="15" hidden="false" customHeight="true" outlineLevel="0" collapsed="false">
      <c r="A77" s="11" t="s">
        <v>661</v>
      </c>
      <c r="B77" s="13" t="s">
        <v>1789</v>
      </c>
      <c r="C77" s="11" t="s">
        <v>724</v>
      </c>
      <c r="D77" s="11" t="s">
        <v>1889</v>
      </c>
      <c r="E77" s="13" t="s">
        <v>1836</v>
      </c>
    </row>
    <row r="78" customFormat="false" ht="15" hidden="false" customHeight="true" outlineLevel="0" collapsed="false">
      <c r="A78" s="11" t="s">
        <v>661</v>
      </c>
      <c r="B78" s="13" t="s">
        <v>1789</v>
      </c>
      <c r="C78" s="11" t="s">
        <v>724</v>
      </c>
      <c r="D78" s="11" t="s">
        <v>1881</v>
      </c>
      <c r="E78" s="13" t="s">
        <v>1836</v>
      </c>
    </row>
    <row r="79" customFormat="false" ht="15" hidden="false" customHeight="true" outlineLevel="0" collapsed="false">
      <c r="A79" s="11" t="s">
        <v>661</v>
      </c>
      <c r="B79" s="13" t="s">
        <v>1789</v>
      </c>
      <c r="C79" s="11" t="s">
        <v>724</v>
      </c>
      <c r="D79" s="11" t="s">
        <v>1890</v>
      </c>
      <c r="E79" s="13" t="s">
        <v>1836</v>
      </c>
    </row>
    <row r="80" customFormat="false" ht="15" hidden="false" customHeight="true" outlineLevel="0" collapsed="false">
      <c r="A80" s="11" t="s">
        <v>129</v>
      </c>
      <c r="B80" s="13" t="s">
        <v>1782</v>
      </c>
      <c r="C80" s="11" t="s">
        <v>144</v>
      </c>
      <c r="D80" s="11" t="s">
        <v>1891</v>
      </c>
      <c r="E80" s="13" t="s">
        <v>1873</v>
      </c>
    </row>
    <row r="81" customFormat="false" ht="15" hidden="false" customHeight="true" outlineLevel="0" collapsed="false">
      <c r="A81" s="11" t="s">
        <v>129</v>
      </c>
      <c r="B81" s="13" t="s">
        <v>1782</v>
      </c>
      <c r="C81" s="11" t="s">
        <v>144</v>
      </c>
      <c r="D81" s="11" t="s">
        <v>1892</v>
      </c>
      <c r="E81" s="13" t="s">
        <v>1873</v>
      </c>
    </row>
    <row r="82" customFormat="false" ht="15" hidden="false" customHeight="true" outlineLevel="0" collapsed="false">
      <c r="A82" s="11" t="s">
        <v>129</v>
      </c>
      <c r="B82" s="13" t="s">
        <v>1782</v>
      </c>
      <c r="C82" s="11" t="s">
        <v>144</v>
      </c>
      <c r="D82" s="11" t="s">
        <v>1893</v>
      </c>
      <c r="E82" s="13" t="s">
        <v>1873</v>
      </c>
    </row>
    <row r="83" customFormat="false" ht="15" hidden="false" customHeight="true" outlineLevel="0" collapsed="false">
      <c r="A83" s="11" t="s">
        <v>129</v>
      </c>
      <c r="B83" s="13" t="s">
        <v>1782</v>
      </c>
      <c r="C83" s="11" t="s">
        <v>144</v>
      </c>
      <c r="D83" s="11" t="s">
        <v>1894</v>
      </c>
      <c r="E83" s="13" t="s">
        <v>1873</v>
      </c>
    </row>
    <row r="84" customFormat="false" ht="15" hidden="false" customHeight="true" outlineLevel="0" collapsed="false">
      <c r="A84" s="11" t="s">
        <v>129</v>
      </c>
      <c r="B84" s="13" t="s">
        <v>1782</v>
      </c>
      <c r="C84" s="11" t="s">
        <v>144</v>
      </c>
      <c r="D84" s="11" t="s">
        <v>1895</v>
      </c>
      <c r="E84" s="13" t="s">
        <v>1873</v>
      </c>
    </row>
    <row r="85" customFormat="false" ht="15" hidden="false" customHeight="true" outlineLevel="0" collapsed="false">
      <c r="A85" s="11" t="s">
        <v>129</v>
      </c>
      <c r="B85" s="13" t="s">
        <v>1782</v>
      </c>
      <c r="C85" s="11" t="s">
        <v>144</v>
      </c>
      <c r="D85" s="11" t="s">
        <v>1896</v>
      </c>
      <c r="E85" s="13" t="s">
        <v>1836</v>
      </c>
    </row>
    <row r="86" customFormat="false" ht="15" hidden="false" customHeight="true" outlineLevel="0" collapsed="false">
      <c r="A86" s="11" t="s">
        <v>129</v>
      </c>
      <c r="B86" s="13" t="s">
        <v>1782</v>
      </c>
      <c r="C86" s="11" t="s">
        <v>144</v>
      </c>
      <c r="D86" s="11" t="s">
        <v>1897</v>
      </c>
      <c r="E86" s="13" t="s">
        <v>1873</v>
      </c>
    </row>
    <row r="87" customFormat="false" ht="15" hidden="false" customHeight="true" outlineLevel="0" collapsed="false">
      <c r="A87" s="11" t="s">
        <v>129</v>
      </c>
      <c r="B87" s="13" t="s">
        <v>1782</v>
      </c>
      <c r="C87" s="11" t="s">
        <v>144</v>
      </c>
      <c r="D87" s="11" t="s">
        <v>1898</v>
      </c>
      <c r="E87" s="13" t="s">
        <v>1836</v>
      </c>
    </row>
    <row r="88" customFormat="false" ht="15" hidden="false" customHeight="true" outlineLevel="0" collapsed="false">
      <c r="A88" s="11" t="s">
        <v>129</v>
      </c>
      <c r="B88" s="13" t="s">
        <v>1782</v>
      </c>
      <c r="C88" s="11" t="s">
        <v>144</v>
      </c>
      <c r="D88" s="11" t="s">
        <v>1899</v>
      </c>
      <c r="E88" s="13" t="s">
        <v>1836</v>
      </c>
    </row>
    <row r="89" customFormat="false" ht="15" hidden="false" customHeight="true" outlineLevel="0" collapsed="false">
      <c r="A89" s="11" t="s">
        <v>129</v>
      </c>
      <c r="B89" s="13" t="s">
        <v>1782</v>
      </c>
      <c r="C89" s="11" t="s">
        <v>144</v>
      </c>
      <c r="D89" s="11" t="s">
        <v>1900</v>
      </c>
      <c r="E89" s="13" t="s">
        <v>1836</v>
      </c>
    </row>
    <row r="90" customFormat="false" ht="15" hidden="false" customHeight="true" outlineLevel="0" collapsed="false">
      <c r="A90" s="11" t="s">
        <v>129</v>
      </c>
      <c r="B90" s="13" t="s">
        <v>1782</v>
      </c>
      <c r="C90" s="11" t="s">
        <v>144</v>
      </c>
      <c r="D90" s="11" t="s">
        <v>1901</v>
      </c>
      <c r="E90" s="13" t="s">
        <v>1836</v>
      </c>
    </row>
    <row r="91" customFormat="false" ht="15" hidden="false" customHeight="true" outlineLevel="0" collapsed="false">
      <c r="A91" s="11" t="s">
        <v>129</v>
      </c>
      <c r="B91" s="13" t="s">
        <v>1782</v>
      </c>
      <c r="C91" s="11" t="s">
        <v>144</v>
      </c>
      <c r="D91" s="11" t="s">
        <v>1902</v>
      </c>
      <c r="E91" s="13" t="s">
        <v>1836</v>
      </c>
    </row>
    <row r="92" customFormat="false" ht="15" hidden="false" customHeight="true" outlineLevel="0" collapsed="false">
      <c r="A92" s="11" t="s">
        <v>129</v>
      </c>
      <c r="B92" s="13" t="s">
        <v>1782</v>
      </c>
      <c r="C92" s="11" t="s">
        <v>144</v>
      </c>
      <c r="D92" s="11" t="s">
        <v>1903</v>
      </c>
      <c r="E92" s="13" t="s">
        <v>1873</v>
      </c>
    </row>
    <row r="93" customFormat="false" ht="15" hidden="false" customHeight="true" outlineLevel="0" collapsed="false">
      <c r="A93" s="11" t="s">
        <v>129</v>
      </c>
      <c r="B93" s="13" t="s">
        <v>1782</v>
      </c>
      <c r="C93" s="11" t="s">
        <v>144</v>
      </c>
      <c r="D93" s="11" t="s">
        <v>1904</v>
      </c>
      <c r="E93" s="13" t="s">
        <v>1873</v>
      </c>
    </row>
    <row r="94" customFormat="false" ht="15" hidden="false" customHeight="true" outlineLevel="0" collapsed="false">
      <c r="A94" s="11" t="s">
        <v>129</v>
      </c>
      <c r="B94" s="13" t="s">
        <v>1782</v>
      </c>
      <c r="C94" s="11" t="s">
        <v>144</v>
      </c>
      <c r="D94" s="11" t="s">
        <v>1905</v>
      </c>
      <c r="E94" s="13" t="s">
        <v>1836</v>
      </c>
    </row>
    <row r="95" customFormat="false" ht="15" hidden="false" customHeight="true" outlineLevel="0" collapsed="false">
      <c r="A95" s="11" t="s">
        <v>129</v>
      </c>
      <c r="B95" s="13" t="s">
        <v>1783</v>
      </c>
      <c r="C95" s="11" t="s">
        <v>156</v>
      </c>
      <c r="D95" s="11" t="s">
        <v>1891</v>
      </c>
      <c r="E95" s="13" t="s">
        <v>1873</v>
      </c>
    </row>
    <row r="96" customFormat="false" ht="15" hidden="false" customHeight="true" outlineLevel="0" collapsed="false">
      <c r="A96" s="11" t="s">
        <v>129</v>
      </c>
      <c r="B96" s="13" t="s">
        <v>1783</v>
      </c>
      <c r="C96" s="11" t="s">
        <v>156</v>
      </c>
      <c r="D96" s="11" t="s">
        <v>1892</v>
      </c>
      <c r="E96" s="13" t="s">
        <v>1873</v>
      </c>
    </row>
    <row r="97" customFormat="false" ht="15" hidden="false" customHeight="true" outlineLevel="0" collapsed="false">
      <c r="A97" s="11" t="s">
        <v>129</v>
      </c>
      <c r="B97" s="13" t="s">
        <v>1783</v>
      </c>
      <c r="C97" s="11" t="s">
        <v>156</v>
      </c>
      <c r="D97" s="11" t="s">
        <v>1893</v>
      </c>
      <c r="E97" s="13" t="s">
        <v>1873</v>
      </c>
    </row>
    <row r="98" customFormat="false" ht="15" hidden="false" customHeight="true" outlineLevel="0" collapsed="false">
      <c r="A98" s="11" t="s">
        <v>129</v>
      </c>
      <c r="B98" s="13" t="s">
        <v>1783</v>
      </c>
      <c r="C98" s="11" t="s">
        <v>156</v>
      </c>
      <c r="D98" s="11" t="s">
        <v>1895</v>
      </c>
      <c r="E98" s="13" t="s">
        <v>1873</v>
      </c>
    </row>
    <row r="99" customFormat="false" ht="15" hidden="false" customHeight="true" outlineLevel="0" collapsed="false">
      <c r="A99" s="11" t="s">
        <v>129</v>
      </c>
      <c r="B99" s="13" t="s">
        <v>1783</v>
      </c>
      <c r="C99" s="11" t="s">
        <v>156</v>
      </c>
      <c r="D99" s="11" t="s">
        <v>1894</v>
      </c>
      <c r="E99" s="13" t="s">
        <v>1873</v>
      </c>
    </row>
    <row r="100" customFormat="false" ht="15" hidden="false" customHeight="true" outlineLevel="0" collapsed="false">
      <c r="A100" s="11" t="s">
        <v>129</v>
      </c>
      <c r="B100" s="13" t="s">
        <v>1783</v>
      </c>
      <c r="C100" s="11" t="s">
        <v>156</v>
      </c>
      <c r="D100" s="11" t="s">
        <v>1901</v>
      </c>
      <c r="E100" s="13" t="s">
        <v>1836</v>
      </c>
    </row>
    <row r="101" customFormat="false" ht="15" hidden="false" customHeight="true" outlineLevel="0" collapsed="false">
      <c r="A101" s="11" t="s">
        <v>129</v>
      </c>
      <c r="B101" s="13" t="s">
        <v>1783</v>
      </c>
      <c r="C101" s="11" t="s">
        <v>156</v>
      </c>
      <c r="D101" s="11" t="s">
        <v>1903</v>
      </c>
      <c r="E101" s="13" t="s">
        <v>1873</v>
      </c>
    </row>
    <row r="102" customFormat="false" ht="15" hidden="false" customHeight="true" outlineLevel="0" collapsed="false">
      <c r="A102" s="11" t="s">
        <v>129</v>
      </c>
      <c r="B102" s="13" t="s">
        <v>1783</v>
      </c>
      <c r="C102" s="11" t="s">
        <v>156</v>
      </c>
      <c r="D102" s="11" t="s">
        <v>1902</v>
      </c>
      <c r="E102" s="13" t="s">
        <v>1836</v>
      </c>
    </row>
    <row r="103" customFormat="false" ht="15" hidden="false" customHeight="true" outlineLevel="0" collapsed="false">
      <c r="A103" s="11" t="s">
        <v>129</v>
      </c>
      <c r="B103" s="13" t="s">
        <v>1783</v>
      </c>
      <c r="C103" s="11" t="s">
        <v>156</v>
      </c>
      <c r="D103" s="11" t="s">
        <v>1904</v>
      </c>
      <c r="E103" s="13" t="s">
        <v>1873</v>
      </c>
    </row>
    <row r="104" customFormat="false" ht="15" hidden="false" customHeight="true" outlineLevel="0" collapsed="false">
      <c r="A104" s="11" t="s">
        <v>129</v>
      </c>
      <c r="B104" s="13" t="s">
        <v>1783</v>
      </c>
      <c r="C104" s="11" t="s">
        <v>156</v>
      </c>
      <c r="D104" s="11" t="s">
        <v>1897</v>
      </c>
      <c r="E104" s="13" t="s">
        <v>1873</v>
      </c>
    </row>
    <row r="105" customFormat="false" ht="15" hidden="false" customHeight="true" outlineLevel="0" collapsed="false">
      <c r="A105" s="11" t="s">
        <v>129</v>
      </c>
      <c r="B105" s="13" t="s">
        <v>1783</v>
      </c>
      <c r="C105" s="11" t="s">
        <v>156</v>
      </c>
      <c r="D105" s="11" t="s">
        <v>1896</v>
      </c>
      <c r="E105" s="13" t="s">
        <v>1836</v>
      </c>
    </row>
    <row r="106" customFormat="false" ht="15" hidden="false" customHeight="true" outlineLevel="0" collapsed="false">
      <c r="A106" s="11" t="s">
        <v>129</v>
      </c>
      <c r="B106" s="13" t="s">
        <v>1783</v>
      </c>
      <c r="C106" s="11" t="s">
        <v>156</v>
      </c>
      <c r="D106" s="11" t="s">
        <v>1906</v>
      </c>
      <c r="E106" s="13" t="s">
        <v>1836</v>
      </c>
    </row>
    <row r="107" customFormat="false" ht="15" hidden="false" customHeight="true" outlineLevel="0" collapsed="false">
      <c r="A107" s="11" t="s">
        <v>129</v>
      </c>
      <c r="B107" s="13" t="s">
        <v>1783</v>
      </c>
      <c r="C107" s="11" t="s">
        <v>156</v>
      </c>
      <c r="D107" s="11" t="s">
        <v>1907</v>
      </c>
      <c r="E107" s="13" t="s">
        <v>1836</v>
      </c>
    </row>
    <row r="108" customFormat="false" ht="15" hidden="false" customHeight="true" outlineLevel="0" collapsed="false">
      <c r="A108" s="11" t="s">
        <v>129</v>
      </c>
      <c r="B108" s="13" t="s">
        <v>1783</v>
      </c>
      <c r="C108" s="11" t="s">
        <v>156</v>
      </c>
      <c r="D108" s="11" t="s">
        <v>1908</v>
      </c>
      <c r="E108" s="13" t="s">
        <v>1836</v>
      </c>
    </row>
    <row r="109" customFormat="false" ht="15" hidden="false" customHeight="true" outlineLevel="0" collapsed="false">
      <c r="A109" s="11" t="s">
        <v>129</v>
      </c>
      <c r="B109" s="13" t="s">
        <v>1789</v>
      </c>
      <c r="C109" s="11" t="s">
        <v>218</v>
      </c>
      <c r="D109" s="11" t="s">
        <v>1893</v>
      </c>
      <c r="E109" s="13" t="s">
        <v>1873</v>
      </c>
    </row>
    <row r="110" customFormat="false" ht="15" hidden="false" customHeight="true" outlineLevel="0" collapsed="false">
      <c r="A110" s="11" t="s">
        <v>129</v>
      </c>
      <c r="B110" s="13" t="s">
        <v>1789</v>
      </c>
      <c r="C110" s="11" t="s">
        <v>218</v>
      </c>
      <c r="D110" s="11" t="s">
        <v>1892</v>
      </c>
      <c r="E110" s="13" t="s">
        <v>1873</v>
      </c>
    </row>
    <row r="111" customFormat="false" ht="15" hidden="false" customHeight="true" outlineLevel="0" collapsed="false">
      <c r="A111" s="11" t="s">
        <v>129</v>
      </c>
      <c r="B111" s="13" t="s">
        <v>1789</v>
      </c>
      <c r="C111" s="11" t="s">
        <v>218</v>
      </c>
      <c r="D111" s="11" t="s">
        <v>1891</v>
      </c>
      <c r="E111" s="13" t="s">
        <v>1873</v>
      </c>
    </row>
    <row r="112" customFormat="false" ht="15" hidden="false" customHeight="true" outlineLevel="0" collapsed="false">
      <c r="A112" s="11" t="s">
        <v>129</v>
      </c>
      <c r="B112" s="13" t="s">
        <v>1789</v>
      </c>
      <c r="C112" s="11" t="s">
        <v>218</v>
      </c>
      <c r="D112" s="11" t="s">
        <v>1894</v>
      </c>
      <c r="E112" s="13" t="s">
        <v>1873</v>
      </c>
    </row>
    <row r="113" customFormat="false" ht="15" hidden="false" customHeight="true" outlineLevel="0" collapsed="false">
      <c r="A113" s="11" t="s">
        <v>129</v>
      </c>
      <c r="B113" s="13" t="s">
        <v>1789</v>
      </c>
      <c r="C113" s="11" t="s">
        <v>218</v>
      </c>
      <c r="D113" s="11" t="s">
        <v>1903</v>
      </c>
      <c r="E113" s="13" t="s">
        <v>1873</v>
      </c>
    </row>
    <row r="114" customFormat="false" ht="15" hidden="false" customHeight="true" outlineLevel="0" collapsed="false">
      <c r="A114" s="11" t="s">
        <v>129</v>
      </c>
      <c r="B114" s="13" t="s">
        <v>1789</v>
      </c>
      <c r="C114" s="11" t="s">
        <v>218</v>
      </c>
      <c r="D114" s="11" t="s">
        <v>1895</v>
      </c>
      <c r="E114" s="13" t="s">
        <v>1873</v>
      </c>
    </row>
    <row r="115" customFormat="false" ht="15" hidden="false" customHeight="true" outlineLevel="0" collapsed="false">
      <c r="A115" s="11" t="s">
        <v>129</v>
      </c>
      <c r="B115" s="13" t="s">
        <v>1789</v>
      </c>
      <c r="C115" s="11" t="s">
        <v>218</v>
      </c>
      <c r="D115" s="11" t="s">
        <v>1909</v>
      </c>
      <c r="E115" s="13" t="s">
        <v>1836</v>
      </c>
    </row>
    <row r="116" customFormat="false" ht="15" hidden="false" customHeight="true" outlineLevel="0" collapsed="false">
      <c r="A116" s="11" t="s">
        <v>129</v>
      </c>
      <c r="B116" s="13" t="s">
        <v>1789</v>
      </c>
      <c r="C116" s="11" t="s">
        <v>218</v>
      </c>
      <c r="D116" s="11" t="s">
        <v>1897</v>
      </c>
      <c r="E116" s="13" t="s">
        <v>1873</v>
      </c>
    </row>
    <row r="117" customFormat="false" ht="15" hidden="false" customHeight="true" outlineLevel="0" collapsed="false">
      <c r="A117" s="11" t="s">
        <v>129</v>
      </c>
      <c r="B117" s="13" t="s">
        <v>1789</v>
      </c>
      <c r="C117" s="11" t="s">
        <v>218</v>
      </c>
      <c r="D117" s="11" t="s">
        <v>1904</v>
      </c>
      <c r="E117" s="13" t="s">
        <v>1873</v>
      </c>
    </row>
    <row r="118" customFormat="false" ht="15" hidden="false" customHeight="true" outlineLevel="0" collapsed="false">
      <c r="A118" s="11" t="s">
        <v>129</v>
      </c>
      <c r="B118" s="13" t="s">
        <v>1789</v>
      </c>
      <c r="C118" s="11" t="s">
        <v>218</v>
      </c>
      <c r="D118" s="11" t="s">
        <v>1910</v>
      </c>
      <c r="E118" s="13" t="s">
        <v>1836</v>
      </c>
    </row>
    <row r="119" customFormat="false" ht="15" hidden="false" customHeight="true" outlineLevel="0" collapsed="false">
      <c r="A119" s="11" t="s">
        <v>129</v>
      </c>
      <c r="B119" s="13" t="s">
        <v>1789</v>
      </c>
      <c r="C119" s="11" t="s">
        <v>218</v>
      </c>
      <c r="D119" s="11" t="s">
        <v>1911</v>
      </c>
      <c r="E119" s="13" t="s">
        <v>1836</v>
      </c>
    </row>
    <row r="120" customFormat="false" ht="15" hidden="false" customHeight="true" outlineLevel="0" collapsed="false">
      <c r="A120" s="11" t="s">
        <v>129</v>
      </c>
      <c r="B120" s="13" t="s">
        <v>1789</v>
      </c>
      <c r="C120" s="11" t="s">
        <v>218</v>
      </c>
      <c r="D120" s="11" t="s">
        <v>1912</v>
      </c>
      <c r="E120" s="13" t="s">
        <v>1836</v>
      </c>
    </row>
    <row r="121" customFormat="false" ht="15" hidden="false" customHeight="true" outlineLevel="0" collapsed="false">
      <c r="A121" s="11" t="s">
        <v>129</v>
      </c>
      <c r="B121" s="13" t="s">
        <v>1789</v>
      </c>
      <c r="C121" s="11" t="s">
        <v>218</v>
      </c>
      <c r="D121" s="11" t="s">
        <v>1913</v>
      </c>
      <c r="E121" s="13" t="s">
        <v>1836</v>
      </c>
    </row>
    <row r="122" customFormat="false" ht="15" hidden="false" customHeight="true" outlineLevel="0" collapsed="false">
      <c r="A122" s="11" t="s">
        <v>129</v>
      </c>
      <c r="B122" s="13" t="s">
        <v>1789</v>
      </c>
      <c r="C122" s="11" t="s">
        <v>218</v>
      </c>
      <c r="D122" s="11" t="s">
        <v>1906</v>
      </c>
      <c r="E122" s="13" t="s">
        <v>1836</v>
      </c>
    </row>
    <row r="123" customFormat="false" ht="15" hidden="false" customHeight="true" outlineLevel="0" collapsed="false">
      <c r="A123" s="11" t="s">
        <v>129</v>
      </c>
      <c r="B123" s="13" t="s">
        <v>1789</v>
      </c>
      <c r="C123" s="11" t="s">
        <v>218</v>
      </c>
      <c r="D123" s="11" t="s">
        <v>1914</v>
      </c>
      <c r="E123" s="13" t="s">
        <v>1836</v>
      </c>
    </row>
    <row r="124" customFormat="false" ht="15" hidden="false" customHeight="true" outlineLevel="0" collapsed="false">
      <c r="A124" s="11" t="s">
        <v>430</v>
      </c>
      <c r="B124" s="13" t="s">
        <v>1782</v>
      </c>
      <c r="C124" s="11" t="s">
        <v>437</v>
      </c>
      <c r="D124" s="11" t="s">
        <v>1915</v>
      </c>
      <c r="E124" s="13" t="s">
        <v>1836</v>
      </c>
    </row>
    <row r="125" customFormat="false" ht="15" hidden="false" customHeight="true" outlineLevel="0" collapsed="false">
      <c r="A125" s="11" t="s">
        <v>430</v>
      </c>
      <c r="B125" s="13" t="s">
        <v>1782</v>
      </c>
      <c r="C125" s="11" t="s">
        <v>437</v>
      </c>
      <c r="D125" s="11" t="s">
        <v>1916</v>
      </c>
      <c r="E125" s="13" t="s">
        <v>1836</v>
      </c>
    </row>
    <row r="126" customFormat="false" ht="15" hidden="false" customHeight="true" outlineLevel="0" collapsed="false">
      <c r="A126" s="11" t="s">
        <v>430</v>
      </c>
      <c r="B126" s="13" t="s">
        <v>1782</v>
      </c>
      <c r="C126" s="11" t="s">
        <v>437</v>
      </c>
      <c r="D126" s="11" t="s">
        <v>1917</v>
      </c>
      <c r="E126" s="13" t="s">
        <v>1836</v>
      </c>
    </row>
    <row r="127" customFormat="false" ht="15" hidden="false" customHeight="true" outlineLevel="0" collapsed="false">
      <c r="A127" s="11" t="s">
        <v>430</v>
      </c>
      <c r="B127" s="13" t="s">
        <v>1782</v>
      </c>
      <c r="C127" s="11" t="s">
        <v>437</v>
      </c>
      <c r="D127" s="11" t="s">
        <v>1918</v>
      </c>
      <c r="E127" s="13" t="s">
        <v>1836</v>
      </c>
    </row>
    <row r="128" customFormat="false" ht="15" hidden="false" customHeight="true" outlineLevel="0" collapsed="false">
      <c r="A128" s="11" t="s">
        <v>430</v>
      </c>
      <c r="B128" s="13" t="s">
        <v>1782</v>
      </c>
      <c r="C128" s="11" t="s">
        <v>437</v>
      </c>
      <c r="D128" s="11" t="s">
        <v>1919</v>
      </c>
      <c r="E128" s="13" t="s">
        <v>1836</v>
      </c>
    </row>
    <row r="129" customFormat="false" ht="15" hidden="false" customHeight="true" outlineLevel="0" collapsed="false">
      <c r="A129" s="11" t="s">
        <v>430</v>
      </c>
      <c r="B129" s="13" t="s">
        <v>1782</v>
      </c>
      <c r="C129" s="11" t="s">
        <v>437</v>
      </c>
      <c r="D129" s="11" t="s">
        <v>1920</v>
      </c>
      <c r="E129" s="13" t="s">
        <v>1836</v>
      </c>
    </row>
    <row r="130" customFormat="false" ht="15" hidden="false" customHeight="true" outlineLevel="0" collapsed="false">
      <c r="A130" s="11" t="s">
        <v>430</v>
      </c>
      <c r="B130" s="13" t="s">
        <v>1782</v>
      </c>
      <c r="C130" s="11" t="s">
        <v>437</v>
      </c>
      <c r="D130" s="11" t="s">
        <v>1921</v>
      </c>
      <c r="E130" s="13" t="s">
        <v>1836</v>
      </c>
    </row>
    <row r="131" customFormat="false" ht="15" hidden="false" customHeight="true" outlineLevel="0" collapsed="false">
      <c r="A131" s="11" t="s">
        <v>430</v>
      </c>
      <c r="B131" s="13" t="s">
        <v>1782</v>
      </c>
      <c r="C131" s="11" t="s">
        <v>437</v>
      </c>
      <c r="D131" s="11" t="s">
        <v>1922</v>
      </c>
      <c r="E131" s="13" t="s">
        <v>1836</v>
      </c>
    </row>
    <row r="132" customFormat="false" ht="15" hidden="false" customHeight="true" outlineLevel="0" collapsed="false">
      <c r="A132" s="11" t="s">
        <v>430</v>
      </c>
      <c r="B132" s="13" t="s">
        <v>1783</v>
      </c>
      <c r="C132" s="11" t="s">
        <v>445</v>
      </c>
      <c r="D132" s="11" t="s">
        <v>1915</v>
      </c>
      <c r="E132" s="13" t="s">
        <v>1836</v>
      </c>
    </row>
    <row r="133" customFormat="false" ht="15" hidden="false" customHeight="true" outlineLevel="0" collapsed="false">
      <c r="A133" s="11" t="s">
        <v>430</v>
      </c>
      <c r="B133" s="13" t="s">
        <v>1783</v>
      </c>
      <c r="C133" s="11" t="s">
        <v>445</v>
      </c>
      <c r="D133" s="11" t="s">
        <v>1916</v>
      </c>
      <c r="E133" s="13" t="s">
        <v>1836</v>
      </c>
    </row>
    <row r="134" customFormat="false" ht="15" hidden="false" customHeight="true" outlineLevel="0" collapsed="false">
      <c r="A134" s="11" t="s">
        <v>430</v>
      </c>
      <c r="B134" s="13" t="s">
        <v>1783</v>
      </c>
      <c r="C134" s="11" t="s">
        <v>445</v>
      </c>
      <c r="D134" s="11" t="s">
        <v>1923</v>
      </c>
      <c r="E134" s="13" t="s">
        <v>1836</v>
      </c>
    </row>
    <row r="135" customFormat="false" ht="15" hidden="false" customHeight="true" outlineLevel="0" collapsed="false">
      <c r="A135" s="11" t="s">
        <v>430</v>
      </c>
      <c r="B135" s="13" t="s">
        <v>1783</v>
      </c>
      <c r="C135" s="11" t="s">
        <v>445</v>
      </c>
      <c r="D135" s="11" t="s">
        <v>1924</v>
      </c>
      <c r="E135" s="13" t="s">
        <v>1836</v>
      </c>
    </row>
    <row r="136" customFormat="false" ht="15" hidden="false" customHeight="true" outlineLevel="0" collapsed="false">
      <c r="A136" s="11" t="s">
        <v>430</v>
      </c>
      <c r="B136" s="13" t="s">
        <v>1783</v>
      </c>
      <c r="C136" s="11" t="s">
        <v>445</v>
      </c>
      <c r="D136" s="11" t="s">
        <v>1925</v>
      </c>
      <c r="E136" s="13" t="s">
        <v>1836</v>
      </c>
    </row>
    <row r="137" customFormat="false" ht="15" hidden="false" customHeight="true" outlineLevel="0" collapsed="false">
      <c r="A137" s="11" t="s">
        <v>430</v>
      </c>
      <c r="B137" s="13" t="s">
        <v>1783</v>
      </c>
      <c r="C137" s="11" t="s">
        <v>445</v>
      </c>
      <c r="D137" s="11" t="s">
        <v>1926</v>
      </c>
      <c r="E137" s="13" t="s">
        <v>1836</v>
      </c>
    </row>
    <row r="138" customFormat="false" ht="15" hidden="false" customHeight="true" outlineLevel="0" collapsed="false">
      <c r="A138" s="11" t="s">
        <v>430</v>
      </c>
      <c r="B138" s="13" t="s">
        <v>1783</v>
      </c>
      <c r="C138" s="11" t="s">
        <v>445</v>
      </c>
      <c r="D138" s="11" t="s">
        <v>1927</v>
      </c>
      <c r="E138" s="13" t="s">
        <v>1836</v>
      </c>
    </row>
    <row r="139" customFormat="false" ht="15" hidden="false" customHeight="true" outlineLevel="0" collapsed="false">
      <c r="A139" s="11" t="s">
        <v>430</v>
      </c>
      <c r="B139" s="13" t="s">
        <v>1783</v>
      </c>
      <c r="C139" s="11" t="s">
        <v>445</v>
      </c>
      <c r="D139" s="11" t="s">
        <v>1928</v>
      </c>
      <c r="E139" s="13" t="s">
        <v>1836</v>
      </c>
    </row>
    <row r="140" customFormat="false" ht="15" hidden="false" customHeight="true" outlineLevel="0" collapsed="false">
      <c r="A140" s="11" t="s">
        <v>430</v>
      </c>
      <c r="B140" s="13" t="s">
        <v>1783</v>
      </c>
      <c r="C140" s="11" t="s">
        <v>445</v>
      </c>
      <c r="D140" s="11" t="s">
        <v>1918</v>
      </c>
      <c r="E140" s="13" t="s">
        <v>1836</v>
      </c>
    </row>
    <row r="141" customFormat="false" ht="15" hidden="false" customHeight="true" outlineLevel="0" collapsed="false">
      <c r="A141" s="11" t="s">
        <v>430</v>
      </c>
      <c r="B141" s="13" t="s">
        <v>1783</v>
      </c>
      <c r="C141" s="11" t="s">
        <v>445</v>
      </c>
      <c r="D141" s="11" t="s">
        <v>1929</v>
      </c>
      <c r="E141" s="13" t="s">
        <v>1836</v>
      </c>
    </row>
    <row r="142" customFormat="false" ht="15" hidden="false" customHeight="true" outlineLevel="0" collapsed="false">
      <c r="A142" s="11" t="s">
        <v>430</v>
      </c>
      <c r="B142" s="13" t="s">
        <v>1789</v>
      </c>
      <c r="C142" s="11" t="s">
        <v>493</v>
      </c>
      <c r="D142" s="11" t="s">
        <v>1929</v>
      </c>
      <c r="E142" s="13" t="s">
        <v>1836</v>
      </c>
    </row>
    <row r="143" customFormat="false" ht="15" hidden="false" customHeight="true" outlineLevel="0" collapsed="false">
      <c r="A143" s="11" t="s">
        <v>430</v>
      </c>
      <c r="B143" s="13" t="s">
        <v>1789</v>
      </c>
      <c r="C143" s="11" t="s">
        <v>493</v>
      </c>
      <c r="D143" s="11" t="s">
        <v>1920</v>
      </c>
      <c r="E143" s="13" t="s">
        <v>1836</v>
      </c>
    </row>
    <row r="144" customFormat="false" ht="15" hidden="false" customHeight="true" outlineLevel="0" collapsed="false">
      <c r="A144" s="11" t="s">
        <v>430</v>
      </c>
      <c r="B144" s="13" t="s">
        <v>1789</v>
      </c>
      <c r="C144" s="11" t="s">
        <v>493</v>
      </c>
      <c r="D144" s="11" t="s">
        <v>1930</v>
      </c>
      <c r="E144" s="13" t="s">
        <v>1836</v>
      </c>
    </row>
    <row r="145" customFormat="false" ht="15" hidden="false" customHeight="true" outlineLevel="0" collapsed="false">
      <c r="A145" s="11" t="s">
        <v>430</v>
      </c>
      <c r="B145" s="13" t="s">
        <v>1789</v>
      </c>
      <c r="C145" s="11" t="s">
        <v>493</v>
      </c>
      <c r="D145" s="11" t="s">
        <v>1931</v>
      </c>
      <c r="E145" s="13" t="s">
        <v>1836</v>
      </c>
    </row>
    <row r="146" customFormat="false" ht="15" hidden="false" customHeight="true" outlineLevel="0" collapsed="false">
      <c r="A146" s="11" t="s">
        <v>223</v>
      </c>
      <c r="B146" s="13" t="s">
        <v>1782</v>
      </c>
      <c r="C146" s="11" t="s">
        <v>230</v>
      </c>
      <c r="D146" s="11" t="s">
        <v>1932</v>
      </c>
      <c r="E146" s="13" t="s">
        <v>1836</v>
      </c>
    </row>
    <row r="147" customFormat="false" ht="15" hidden="false" customHeight="true" outlineLevel="0" collapsed="false">
      <c r="A147" s="11" t="s">
        <v>223</v>
      </c>
      <c r="B147" s="13" t="s">
        <v>1782</v>
      </c>
      <c r="C147" s="11" t="s">
        <v>230</v>
      </c>
      <c r="D147" s="11" t="s">
        <v>1933</v>
      </c>
      <c r="E147" s="13" t="s">
        <v>1836</v>
      </c>
    </row>
    <row r="148" customFormat="false" ht="15" hidden="false" customHeight="true" outlineLevel="0" collapsed="false">
      <c r="A148" s="11" t="s">
        <v>223</v>
      </c>
      <c r="B148" s="13" t="s">
        <v>1782</v>
      </c>
      <c r="C148" s="11" t="s">
        <v>230</v>
      </c>
      <c r="D148" s="11" t="s">
        <v>1934</v>
      </c>
      <c r="E148" s="13" t="s">
        <v>1836</v>
      </c>
    </row>
    <row r="149" customFormat="false" ht="15" hidden="false" customHeight="true" outlineLevel="0" collapsed="false">
      <c r="A149" s="11" t="s">
        <v>223</v>
      </c>
      <c r="B149" s="13" t="s">
        <v>1782</v>
      </c>
      <c r="C149" s="11" t="s">
        <v>230</v>
      </c>
      <c r="D149" s="11" t="s">
        <v>1935</v>
      </c>
      <c r="E149" s="13" t="s">
        <v>1836</v>
      </c>
    </row>
    <row r="150" customFormat="false" ht="15" hidden="false" customHeight="true" outlineLevel="0" collapsed="false">
      <c r="A150" s="11" t="s">
        <v>223</v>
      </c>
      <c r="B150" s="13" t="s">
        <v>1782</v>
      </c>
      <c r="C150" s="11" t="s">
        <v>230</v>
      </c>
      <c r="D150" s="11" t="s">
        <v>1936</v>
      </c>
      <c r="E150" s="13" t="s">
        <v>1836</v>
      </c>
    </row>
    <row r="151" customFormat="false" ht="15" hidden="false" customHeight="true" outlineLevel="0" collapsed="false">
      <c r="A151" s="11" t="s">
        <v>223</v>
      </c>
      <c r="B151" s="13" t="s">
        <v>1782</v>
      </c>
      <c r="C151" s="11" t="s">
        <v>230</v>
      </c>
      <c r="D151" s="11" t="s">
        <v>1937</v>
      </c>
      <c r="E151" s="13" t="s">
        <v>1836</v>
      </c>
    </row>
    <row r="152" customFormat="false" ht="15" hidden="false" customHeight="true" outlineLevel="0" collapsed="false">
      <c r="A152" s="11" t="s">
        <v>223</v>
      </c>
      <c r="B152" s="13" t="s">
        <v>1782</v>
      </c>
      <c r="C152" s="11" t="s">
        <v>230</v>
      </c>
      <c r="D152" s="11" t="s">
        <v>1938</v>
      </c>
      <c r="E152" s="13" t="s">
        <v>1836</v>
      </c>
    </row>
    <row r="153" customFormat="false" ht="15" hidden="false" customHeight="true" outlineLevel="0" collapsed="false">
      <c r="A153" s="11" t="s">
        <v>223</v>
      </c>
      <c r="B153" s="13" t="s">
        <v>1782</v>
      </c>
      <c r="C153" s="11" t="s">
        <v>230</v>
      </c>
      <c r="D153" s="11" t="s">
        <v>1939</v>
      </c>
      <c r="E153" s="13" t="s">
        <v>1836</v>
      </c>
    </row>
    <row r="154" customFormat="false" ht="15" hidden="false" customHeight="true" outlineLevel="0" collapsed="false">
      <c r="A154" s="11" t="s">
        <v>223</v>
      </c>
      <c r="B154" s="13" t="s">
        <v>1782</v>
      </c>
      <c r="C154" s="11" t="s">
        <v>230</v>
      </c>
      <c r="D154" s="11" t="s">
        <v>1940</v>
      </c>
      <c r="E154" s="13" t="s">
        <v>1836</v>
      </c>
    </row>
    <row r="155" customFormat="false" ht="15" hidden="false" customHeight="true" outlineLevel="0" collapsed="false">
      <c r="A155" s="11" t="s">
        <v>223</v>
      </c>
      <c r="B155" s="13" t="s">
        <v>1782</v>
      </c>
      <c r="C155" s="11" t="s">
        <v>230</v>
      </c>
      <c r="D155" s="11" t="s">
        <v>1941</v>
      </c>
      <c r="E155" s="13" t="s">
        <v>1836</v>
      </c>
    </row>
    <row r="156" customFormat="false" ht="15" hidden="false" customHeight="true" outlineLevel="0" collapsed="false">
      <c r="A156" s="11" t="s">
        <v>223</v>
      </c>
      <c r="B156" s="13" t="s">
        <v>1782</v>
      </c>
      <c r="C156" s="11" t="s">
        <v>230</v>
      </c>
      <c r="D156" s="11" t="s">
        <v>1942</v>
      </c>
      <c r="E156" s="13" t="s">
        <v>1836</v>
      </c>
    </row>
    <row r="157" customFormat="false" ht="15" hidden="false" customHeight="true" outlineLevel="0" collapsed="false">
      <c r="A157" s="11" t="s">
        <v>223</v>
      </c>
      <c r="B157" s="13" t="s">
        <v>1782</v>
      </c>
      <c r="C157" s="11" t="s">
        <v>230</v>
      </c>
      <c r="D157" s="11" t="s">
        <v>1943</v>
      </c>
      <c r="E157" s="13" t="s">
        <v>1836</v>
      </c>
    </row>
    <row r="158" customFormat="false" ht="15" hidden="false" customHeight="true" outlineLevel="0" collapsed="false">
      <c r="A158" s="11" t="s">
        <v>223</v>
      </c>
      <c r="B158" s="13" t="s">
        <v>1782</v>
      </c>
      <c r="C158" s="11" t="s">
        <v>230</v>
      </c>
      <c r="D158" s="11" t="s">
        <v>1944</v>
      </c>
      <c r="E158" s="13" t="s">
        <v>1836</v>
      </c>
    </row>
    <row r="159" customFormat="false" ht="15" hidden="false" customHeight="true" outlineLevel="0" collapsed="false">
      <c r="A159" s="11" t="s">
        <v>223</v>
      </c>
      <c r="B159" s="13" t="s">
        <v>1782</v>
      </c>
      <c r="C159" s="11" t="s">
        <v>230</v>
      </c>
      <c r="D159" s="11" t="s">
        <v>1945</v>
      </c>
      <c r="E159" s="13" t="s">
        <v>1836</v>
      </c>
    </row>
    <row r="160" customFormat="false" ht="15" hidden="false" customHeight="true" outlineLevel="0" collapsed="false">
      <c r="A160" s="11" t="s">
        <v>223</v>
      </c>
      <c r="B160" s="13" t="s">
        <v>1782</v>
      </c>
      <c r="C160" s="11" t="s">
        <v>230</v>
      </c>
      <c r="D160" s="11" t="s">
        <v>1946</v>
      </c>
      <c r="E160" s="13" t="s">
        <v>1836</v>
      </c>
    </row>
    <row r="161" customFormat="false" ht="15" hidden="false" customHeight="true" outlineLevel="0" collapsed="false">
      <c r="A161" s="11" t="s">
        <v>223</v>
      </c>
      <c r="B161" s="13" t="s">
        <v>1782</v>
      </c>
      <c r="C161" s="11" t="s">
        <v>230</v>
      </c>
      <c r="D161" s="11" t="s">
        <v>1947</v>
      </c>
      <c r="E161" s="13" t="s">
        <v>1836</v>
      </c>
    </row>
    <row r="162" customFormat="false" ht="15" hidden="false" customHeight="true" outlineLevel="0" collapsed="false">
      <c r="A162" s="11" t="s">
        <v>223</v>
      </c>
      <c r="B162" s="13" t="s">
        <v>1783</v>
      </c>
      <c r="C162" s="11" t="s">
        <v>239</v>
      </c>
      <c r="D162" s="11" t="s">
        <v>1948</v>
      </c>
      <c r="E162" s="13" t="s">
        <v>1836</v>
      </c>
    </row>
    <row r="163" customFormat="false" ht="15" hidden="false" customHeight="true" outlineLevel="0" collapsed="false">
      <c r="A163" s="11" t="s">
        <v>223</v>
      </c>
      <c r="B163" s="13" t="s">
        <v>1783</v>
      </c>
      <c r="C163" s="11" t="s">
        <v>239</v>
      </c>
      <c r="D163" s="11" t="s">
        <v>1949</v>
      </c>
      <c r="E163" s="13" t="s">
        <v>1836</v>
      </c>
    </row>
    <row r="164" customFormat="false" ht="15" hidden="false" customHeight="true" outlineLevel="0" collapsed="false">
      <c r="A164" s="11" t="s">
        <v>223</v>
      </c>
      <c r="B164" s="13" t="s">
        <v>1783</v>
      </c>
      <c r="C164" s="11" t="s">
        <v>239</v>
      </c>
      <c r="D164" s="11" t="s">
        <v>1950</v>
      </c>
      <c r="E164" s="13" t="s">
        <v>1836</v>
      </c>
    </row>
    <row r="165" customFormat="false" ht="15" hidden="false" customHeight="true" outlineLevel="0" collapsed="false">
      <c r="A165" s="11" t="s">
        <v>223</v>
      </c>
      <c r="B165" s="13" t="s">
        <v>1783</v>
      </c>
      <c r="C165" s="11" t="s">
        <v>239</v>
      </c>
      <c r="D165" s="11" t="s">
        <v>1951</v>
      </c>
      <c r="E165" s="13" t="s">
        <v>1836</v>
      </c>
    </row>
    <row r="166" customFormat="false" ht="15" hidden="false" customHeight="true" outlineLevel="0" collapsed="false">
      <c r="A166" s="11" t="s">
        <v>223</v>
      </c>
      <c r="B166" s="13" t="s">
        <v>1789</v>
      </c>
      <c r="C166" s="11" t="s">
        <v>292</v>
      </c>
      <c r="D166" s="11" t="s">
        <v>1952</v>
      </c>
      <c r="E166" s="13" t="s">
        <v>1836</v>
      </c>
    </row>
    <row r="167" customFormat="false" ht="15" hidden="false" customHeight="true" outlineLevel="0" collapsed="false">
      <c r="A167" s="11" t="s">
        <v>223</v>
      </c>
      <c r="B167" s="13" t="s">
        <v>1789</v>
      </c>
      <c r="C167" s="11" t="s">
        <v>292</v>
      </c>
      <c r="D167" s="11" t="s">
        <v>1953</v>
      </c>
      <c r="E167" s="13" t="s">
        <v>1836</v>
      </c>
    </row>
    <row r="168" customFormat="false" ht="15" hidden="false" customHeight="true" outlineLevel="0" collapsed="false">
      <c r="A168" s="11" t="s">
        <v>223</v>
      </c>
      <c r="B168" s="13" t="s">
        <v>1789</v>
      </c>
      <c r="C168" s="11" t="s">
        <v>292</v>
      </c>
      <c r="D168" s="11" t="s">
        <v>1954</v>
      </c>
      <c r="E168" s="13" t="s">
        <v>1836</v>
      </c>
    </row>
    <row r="169" customFormat="false" ht="15" hidden="false" customHeight="true" outlineLevel="0" collapsed="false">
      <c r="A169" s="11" t="s">
        <v>223</v>
      </c>
      <c r="B169" s="13" t="s">
        <v>1789</v>
      </c>
      <c r="C169" s="11" t="s">
        <v>292</v>
      </c>
      <c r="D169" s="11" t="s">
        <v>1937</v>
      </c>
      <c r="E169" s="13" t="s">
        <v>1836</v>
      </c>
    </row>
    <row r="170" customFormat="false" ht="15" hidden="false" customHeight="true" outlineLevel="0" collapsed="false">
      <c r="A170" s="11" t="s">
        <v>223</v>
      </c>
      <c r="B170" s="13" t="s">
        <v>1789</v>
      </c>
      <c r="C170" s="11" t="s">
        <v>292</v>
      </c>
      <c r="D170" s="11" t="s">
        <v>1933</v>
      </c>
      <c r="E170" s="13" t="s">
        <v>1836</v>
      </c>
    </row>
    <row r="171" customFormat="false" ht="15" hidden="false" customHeight="true" outlineLevel="0" collapsed="false">
      <c r="A171" s="11" t="s">
        <v>223</v>
      </c>
      <c r="B171" s="13" t="s">
        <v>1789</v>
      </c>
      <c r="C171" s="11" t="s">
        <v>292</v>
      </c>
      <c r="D171" s="11" t="s">
        <v>1950</v>
      </c>
      <c r="E171" s="13" t="s">
        <v>1836</v>
      </c>
    </row>
    <row r="172" customFormat="false" ht="15" hidden="false" customHeight="true" outlineLevel="0" collapsed="false">
      <c r="A172" s="11" t="s">
        <v>223</v>
      </c>
      <c r="B172" s="13" t="s">
        <v>1789</v>
      </c>
      <c r="C172" s="11" t="s">
        <v>292</v>
      </c>
      <c r="D172" s="11" t="s">
        <v>1951</v>
      </c>
      <c r="E172" s="13" t="s">
        <v>1836</v>
      </c>
    </row>
    <row r="173" customFormat="false" ht="15" hidden="false" customHeight="true" outlineLevel="0" collapsed="false">
      <c r="A173" s="11" t="s">
        <v>223</v>
      </c>
      <c r="B173" s="13" t="s">
        <v>1789</v>
      </c>
      <c r="C173" s="11" t="s">
        <v>292</v>
      </c>
      <c r="D173" s="11" t="s">
        <v>1938</v>
      </c>
      <c r="E173" s="13" t="s">
        <v>1836</v>
      </c>
    </row>
    <row r="174" customFormat="false" ht="15" hidden="false" customHeight="true" outlineLevel="0" collapsed="false">
      <c r="A174" s="11" t="s">
        <v>223</v>
      </c>
      <c r="B174" s="13" t="s">
        <v>1789</v>
      </c>
      <c r="C174" s="11" t="s">
        <v>292</v>
      </c>
      <c r="D174" s="11" t="s">
        <v>1955</v>
      </c>
      <c r="E174" s="13" t="s">
        <v>1836</v>
      </c>
    </row>
    <row r="175" customFormat="false" ht="15" hidden="false" customHeight="true" outlineLevel="0" collapsed="false">
      <c r="A175" s="11" t="s">
        <v>223</v>
      </c>
      <c r="B175" s="13" t="s">
        <v>1789</v>
      </c>
      <c r="C175" s="11" t="s">
        <v>292</v>
      </c>
      <c r="D175" s="11" t="s">
        <v>1956</v>
      </c>
      <c r="E175" s="13" t="s">
        <v>1836</v>
      </c>
    </row>
    <row r="176" customFormat="false" ht="15" hidden="false" customHeight="true" outlineLevel="0" collapsed="false">
      <c r="A176" s="11" t="s">
        <v>363</v>
      </c>
      <c r="B176" s="13" t="s">
        <v>1782</v>
      </c>
      <c r="C176" s="11" t="s">
        <v>370</v>
      </c>
      <c r="D176" s="11" t="s">
        <v>1957</v>
      </c>
      <c r="E176" s="13" t="s">
        <v>1836</v>
      </c>
    </row>
    <row r="177" customFormat="false" ht="15" hidden="false" customHeight="true" outlineLevel="0" collapsed="false">
      <c r="A177" s="11" t="s">
        <v>363</v>
      </c>
      <c r="B177" s="13" t="s">
        <v>1782</v>
      </c>
      <c r="C177" s="11" t="s">
        <v>370</v>
      </c>
      <c r="D177" s="11" t="s">
        <v>1958</v>
      </c>
      <c r="E177" s="13" t="s">
        <v>1836</v>
      </c>
    </row>
    <row r="178" customFormat="false" ht="15" hidden="false" customHeight="true" outlineLevel="0" collapsed="false">
      <c r="A178" s="11" t="s">
        <v>363</v>
      </c>
      <c r="B178" s="13" t="s">
        <v>1782</v>
      </c>
      <c r="C178" s="11" t="s">
        <v>370</v>
      </c>
      <c r="D178" s="11" t="s">
        <v>1959</v>
      </c>
      <c r="E178" s="13" t="s">
        <v>1836</v>
      </c>
    </row>
    <row r="179" customFormat="false" ht="15" hidden="false" customHeight="true" outlineLevel="0" collapsed="false">
      <c r="A179" s="11" t="s">
        <v>363</v>
      </c>
      <c r="B179" s="13" t="s">
        <v>1782</v>
      </c>
      <c r="C179" s="11" t="s">
        <v>370</v>
      </c>
      <c r="D179" s="11" t="s">
        <v>1960</v>
      </c>
      <c r="E179" s="13" t="s">
        <v>1836</v>
      </c>
    </row>
    <row r="180" customFormat="false" ht="15" hidden="false" customHeight="true" outlineLevel="0" collapsed="false">
      <c r="A180" s="11" t="s">
        <v>363</v>
      </c>
      <c r="B180" s="13" t="s">
        <v>1782</v>
      </c>
      <c r="C180" s="11" t="s">
        <v>370</v>
      </c>
      <c r="D180" s="11" t="s">
        <v>1961</v>
      </c>
      <c r="E180" s="13" t="s">
        <v>1836</v>
      </c>
    </row>
    <row r="181" customFormat="false" ht="15" hidden="false" customHeight="true" outlineLevel="0" collapsed="false">
      <c r="A181" s="11" t="s">
        <v>363</v>
      </c>
      <c r="B181" s="13" t="s">
        <v>1782</v>
      </c>
      <c r="C181" s="11" t="s">
        <v>370</v>
      </c>
      <c r="D181" s="11" t="s">
        <v>1962</v>
      </c>
      <c r="E181" s="13" t="s">
        <v>1836</v>
      </c>
    </row>
    <row r="182" customFormat="false" ht="15" hidden="false" customHeight="true" outlineLevel="0" collapsed="false">
      <c r="A182" s="11" t="s">
        <v>363</v>
      </c>
      <c r="B182" s="13" t="s">
        <v>1782</v>
      </c>
      <c r="C182" s="11" t="s">
        <v>370</v>
      </c>
      <c r="D182" s="11" t="s">
        <v>1963</v>
      </c>
      <c r="E182" s="13" t="s">
        <v>1836</v>
      </c>
    </row>
    <row r="183" customFormat="false" ht="15" hidden="false" customHeight="true" outlineLevel="0" collapsed="false">
      <c r="A183" s="11" t="s">
        <v>363</v>
      </c>
      <c r="B183" s="13" t="s">
        <v>1782</v>
      </c>
      <c r="C183" s="11" t="s">
        <v>370</v>
      </c>
      <c r="D183" s="11" t="s">
        <v>1964</v>
      </c>
      <c r="E183" s="13" t="s">
        <v>1836</v>
      </c>
    </row>
    <row r="184" customFormat="false" ht="15" hidden="false" customHeight="true" outlineLevel="0" collapsed="false">
      <c r="A184" s="11" t="s">
        <v>363</v>
      </c>
      <c r="B184" s="13" t="s">
        <v>1783</v>
      </c>
      <c r="C184" s="11" t="s">
        <v>378</v>
      </c>
      <c r="D184" s="11" t="s">
        <v>1895</v>
      </c>
      <c r="E184" s="13" t="s">
        <v>1836</v>
      </c>
    </row>
    <row r="185" customFormat="false" ht="15" hidden="false" customHeight="true" outlineLevel="0" collapsed="false">
      <c r="A185" s="11" t="s">
        <v>363</v>
      </c>
      <c r="B185" s="13" t="s">
        <v>1783</v>
      </c>
      <c r="C185" s="11" t="s">
        <v>378</v>
      </c>
      <c r="D185" s="11" t="s">
        <v>1899</v>
      </c>
      <c r="E185" s="13" t="s">
        <v>1836</v>
      </c>
    </row>
    <row r="186" customFormat="false" ht="15" hidden="false" customHeight="true" outlineLevel="0" collapsed="false">
      <c r="A186" s="11" t="s">
        <v>363</v>
      </c>
      <c r="B186" s="13" t="s">
        <v>1783</v>
      </c>
      <c r="C186" s="11" t="s">
        <v>378</v>
      </c>
      <c r="D186" s="11" t="s">
        <v>1900</v>
      </c>
      <c r="E186" s="13" t="s">
        <v>1836</v>
      </c>
    </row>
    <row r="187" customFormat="false" ht="15" hidden="false" customHeight="true" outlineLevel="0" collapsed="false">
      <c r="A187" s="11" t="s">
        <v>363</v>
      </c>
      <c r="B187" s="13" t="s">
        <v>1783</v>
      </c>
      <c r="C187" s="11" t="s">
        <v>378</v>
      </c>
      <c r="D187" s="11" t="s">
        <v>1965</v>
      </c>
      <c r="E187" s="13" t="s">
        <v>1836</v>
      </c>
    </row>
    <row r="188" customFormat="false" ht="15" hidden="false" customHeight="true" outlineLevel="0" collapsed="false">
      <c r="A188" s="11" t="s">
        <v>363</v>
      </c>
      <c r="B188" s="13" t="s">
        <v>1783</v>
      </c>
      <c r="C188" s="11" t="s">
        <v>378</v>
      </c>
      <c r="D188" s="11" t="s">
        <v>1894</v>
      </c>
      <c r="E188" s="13" t="s">
        <v>1836</v>
      </c>
    </row>
    <row r="189" customFormat="false" ht="15" hidden="false" customHeight="true" outlineLevel="0" collapsed="false">
      <c r="A189" s="11" t="s">
        <v>363</v>
      </c>
      <c r="B189" s="13" t="s">
        <v>1783</v>
      </c>
      <c r="C189" s="11" t="s">
        <v>378</v>
      </c>
      <c r="D189" s="11" t="s">
        <v>1966</v>
      </c>
      <c r="E189" s="13" t="s">
        <v>1836</v>
      </c>
    </row>
    <row r="190" customFormat="false" ht="15" hidden="false" customHeight="true" outlineLevel="0" collapsed="false">
      <c r="A190" s="11" t="s">
        <v>363</v>
      </c>
      <c r="B190" s="13" t="s">
        <v>1789</v>
      </c>
      <c r="C190" s="11" t="s">
        <v>426</v>
      </c>
      <c r="D190" s="11" t="s">
        <v>1895</v>
      </c>
      <c r="E190" s="13" t="s">
        <v>1836</v>
      </c>
    </row>
    <row r="191" customFormat="false" ht="15" hidden="false" customHeight="true" outlineLevel="0" collapsed="false">
      <c r="A191" s="11" t="s">
        <v>363</v>
      </c>
      <c r="B191" s="13" t="s">
        <v>1789</v>
      </c>
      <c r="C191" s="11" t="s">
        <v>426</v>
      </c>
      <c r="D191" s="11" t="s">
        <v>1899</v>
      </c>
      <c r="E191" s="13" t="s">
        <v>1836</v>
      </c>
    </row>
    <row r="192" customFormat="false" ht="15" hidden="false" customHeight="true" outlineLevel="0" collapsed="false">
      <c r="A192" s="11" t="s">
        <v>363</v>
      </c>
      <c r="B192" s="13" t="s">
        <v>1789</v>
      </c>
      <c r="C192" s="11" t="s">
        <v>426</v>
      </c>
      <c r="D192" s="11" t="s">
        <v>1900</v>
      </c>
      <c r="E192" s="13" t="s">
        <v>1836</v>
      </c>
    </row>
    <row r="193" customFormat="false" ht="15" hidden="false" customHeight="true" outlineLevel="0" collapsed="false">
      <c r="A193" s="11" t="s">
        <v>363</v>
      </c>
      <c r="B193" s="13" t="s">
        <v>1789</v>
      </c>
      <c r="C193" s="11" t="s">
        <v>426</v>
      </c>
      <c r="D193" s="11" t="s">
        <v>1967</v>
      </c>
      <c r="E193" s="13" t="s">
        <v>1836</v>
      </c>
    </row>
    <row r="194" customFormat="false" ht="15" hidden="false" customHeight="true" outlineLevel="0" collapsed="false">
      <c r="A194" s="11" t="s">
        <v>363</v>
      </c>
      <c r="B194" s="13" t="s">
        <v>1789</v>
      </c>
      <c r="C194" s="11" t="s">
        <v>426</v>
      </c>
      <c r="D194" s="11" t="s">
        <v>1968</v>
      </c>
      <c r="E194" s="13" t="s">
        <v>1836</v>
      </c>
    </row>
    <row r="195" customFormat="false" ht="15" hidden="false" customHeight="true" outlineLevel="0" collapsed="false">
      <c r="A195" s="11" t="s">
        <v>363</v>
      </c>
      <c r="B195" s="13" t="s">
        <v>1789</v>
      </c>
      <c r="C195" s="11" t="s">
        <v>426</v>
      </c>
      <c r="D195" s="11" t="s">
        <v>1969</v>
      </c>
      <c r="E195" s="13" t="s">
        <v>1836</v>
      </c>
    </row>
    <row r="198" customFormat="false" ht="15" hidden="false" customHeight="true" outlineLevel="0" collapsed="false">
      <c r="A198" s="7" t="s">
        <v>1970</v>
      </c>
    </row>
    <row r="199" customFormat="false" ht="30" hidden="false" customHeight="true" outlineLevel="0" collapsed="false">
      <c r="A199" s="10" t="s">
        <v>68</v>
      </c>
      <c r="B199" s="10" t="s">
        <v>1971</v>
      </c>
      <c r="C199" s="10" t="s">
        <v>1972</v>
      </c>
      <c r="D199" s="10" t="s">
        <v>1973</v>
      </c>
      <c r="E199" s="10" t="s">
        <v>1974</v>
      </c>
    </row>
    <row r="200" customFormat="false" ht="15" hidden="false" customHeight="true" outlineLevel="0" collapsed="false">
      <c r="A200" s="11" t="s">
        <v>661</v>
      </c>
      <c r="B200" s="13" t="n">
        <f aca="false">COUNTIF($A$5:$A$195,$A200)</f>
        <v>32</v>
      </c>
      <c r="C200" s="21" t="n">
        <f aca="false">SUMPRODUCT(($A$5:$A$195=$A200)/COUNTIFS($A$5:$A$195,$A$5:$A$195&amp;"",$D$5:$D$195,$D$5:$D$195&amp;""))</f>
        <v>18</v>
      </c>
      <c r="D200" s="21" t="n">
        <f aca="false">SUMPRODUCT(($A$5:$A$195=$A200)*($E$5:$E$195="yes")/COUNTIFS($A$5:$A$195,$A$5:$A$195&amp;"",$D$5:$D$195,$D$5:$D$195&amp;""))</f>
        <v>6</v>
      </c>
      <c r="E200" s="44" t="n">
        <f aca="false">COUNTIFS($A$5:$A$195,$A200,$E$5:$E$195,"yes")/COUNTIF($A$5:$A$195,$A200)</f>
        <v>0.5625</v>
      </c>
    </row>
    <row r="201" customFormat="false" ht="15" hidden="false" customHeight="true" outlineLevel="0" collapsed="false">
      <c r="A201" s="11" t="s">
        <v>129</v>
      </c>
      <c r="B201" s="13" t="n">
        <f aca="false">COUNTIF($A$5:$A$195,$A201)</f>
        <v>44</v>
      </c>
      <c r="C201" s="21" t="n">
        <f aca="false">SUMPRODUCT(($A$5:$A$195=$A201)/COUNTIFS($A$5:$A$195,$A$5:$A$195&amp;"",$D$5:$D$195,$D$5:$D$195&amp;""))</f>
        <v>24</v>
      </c>
      <c r="D201" s="21" t="n">
        <f aca="false">SUMPRODUCT(($A$5:$A$195=$A201)*($E$5:$E$195="yes")/COUNTIFS($A$5:$A$195,$A$5:$A$195&amp;"",$D$5:$D$195,$D$5:$D$195&amp;""))</f>
        <v>8</v>
      </c>
      <c r="E201" s="44" t="n">
        <f aca="false">COUNTIFS($A$5:$A$195,$A201,$E$5:$E$195,"yes")/COUNTIF($A$5:$A$195,$A201)</f>
        <v>0.545454545454545</v>
      </c>
    </row>
    <row r="202" customFormat="false" ht="15" hidden="false" customHeight="true" outlineLevel="0" collapsed="false">
      <c r="A202" s="11" t="s">
        <v>297</v>
      </c>
      <c r="B202" s="13" t="n">
        <f aca="false">COUNTIF($A$5:$A$195,$A202)</f>
        <v>43</v>
      </c>
      <c r="C202" s="21" t="n">
        <f aca="false">SUMPRODUCT(($A$5:$A$195=$A202)/COUNTIFS($A$5:$A$195,$A$5:$A$195&amp;"",$D$5:$D$195,$D$5:$D$195&amp;""))</f>
        <v>36</v>
      </c>
      <c r="D202" s="21" t="n">
        <f aca="false">SUMPRODUCT(($A$5:$A$195=$A202)*($E$5:$E$195="yes")/COUNTIFS($A$5:$A$195,$A$5:$A$195&amp;"",$D$5:$D$195,$D$5:$D$195&amp;""))</f>
        <v>0</v>
      </c>
      <c r="E202" s="44" t="n">
        <f aca="false">COUNTIFS($A$5:$A$195,$A202,$E$5:$E$195,"yes")/COUNTIF($A$5:$A$195,$A202)</f>
        <v>0</v>
      </c>
    </row>
    <row r="203" customFormat="false" ht="15" hidden="false" customHeight="true" outlineLevel="0" collapsed="false">
      <c r="A203" s="11" t="s">
        <v>223</v>
      </c>
      <c r="B203" s="13" t="n">
        <f aca="false">COUNTIF($A$5:$A$195,$A203)</f>
        <v>30</v>
      </c>
      <c r="C203" s="21" t="n">
        <f aca="false">SUMPRODUCT(($A$5:$A$195=$A203)/COUNTIFS($A$5:$A$195,$A$5:$A$195&amp;"",$D$5:$D$195,$D$5:$D$195&amp;""))</f>
        <v>25</v>
      </c>
      <c r="D203" s="21" t="n">
        <f aca="false">SUMPRODUCT(($A$5:$A$195=$A203)*($E$5:$E$195="yes")/COUNTIFS($A$5:$A$195,$A$5:$A$195&amp;"",$D$5:$D$195,$D$5:$D$195&amp;""))</f>
        <v>0</v>
      </c>
      <c r="E203" s="44" t="n">
        <f aca="false">COUNTIFS($A$5:$A$195,$A203,$E$5:$E$195,"yes")/COUNTIF($A$5:$A$195,$A203)</f>
        <v>0</v>
      </c>
    </row>
    <row r="204" customFormat="false" ht="15" hidden="false" customHeight="true" outlineLevel="0" collapsed="false">
      <c r="A204" s="11" t="s">
        <v>363</v>
      </c>
      <c r="B204" s="13" t="n">
        <f aca="false">COUNTIF($A$5:$A$195,$A204)</f>
        <v>20</v>
      </c>
      <c r="C204" s="21" t="n">
        <f aca="false">SUMPRODUCT(($A$5:$A$195=$A204)/COUNTIFS($A$5:$A$195,$A$5:$A$195&amp;"",$D$5:$D$195,$D$5:$D$195&amp;""))</f>
        <v>17</v>
      </c>
      <c r="D204" s="21" t="n">
        <f aca="false">SUMPRODUCT(($A$5:$A$195=$A204)*($E$5:$E$195="yes")/COUNTIFS($A$5:$A$195,$A$5:$A$195&amp;"",$D$5:$D$195,$D$5:$D$195&amp;""))</f>
        <v>0</v>
      </c>
      <c r="E204" s="44" t="n">
        <f aca="false">COUNTIFS($A$5:$A$195,$A204,$E$5:$E$195,"yes")/COUNTIF($A$5:$A$195,$A204)</f>
        <v>0</v>
      </c>
    </row>
    <row r="205" customFormat="false" ht="15" hidden="false" customHeight="true" outlineLevel="0" collapsed="false">
      <c r="A205" s="11" t="s">
        <v>430</v>
      </c>
      <c r="B205" s="13" t="n">
        <f aca="false">COUNTIF($A$5:$A$195,$A205)</f>
        <v>22</v>
      </c>
      <c r="C205" s="21" t="n">
        <f aca="false">SUMPRODUCT(($A$5:$A$195=$A205)/COUNTIFS($A$5:$A$195,$A$5:$A$195&amp;"",$D$5:$D$195,$D$5:$D$195&amp;""))</f>
        <v>17</v>
      </c>
      <c r="D205" s="21" t="n">
        <f aca="false">SUMPRODUCT(($A$5:$A$195=$A205)*($E$5:$E$195="yes")/COUNTIFS($A$5:$A$195,$A$5:$A$195&amp;"",$D$5:$D$195,$D$5:$D$195&amp;""))</f>
        <v>0</v>
      </c>
      <c r="E205" s="44" t="n">
        <f aca="false">COUNTIFS($A$5:$A$195,$A205,$E$5:$E$195,"yes")/COUNTIF($A$5:$A$195,$A205)</f>
        <v>0</v>
      </c>
    </row>
    <row r="206" customFormat="false" ht="15" hidden="false" customHeight="true" outlineLevel="0" collapsed="false">
      <c r="A206" s="4" t="s">
        <v>1975</v>
      </c>
      <c r="B206" s="4" t="n">
        <f aca="false">COUNTA($A$5:$A$195)</f>
        <v>191</v>
      </c>
      <c r="C206" s="45" t="n">
        <f aca="false">SUMPRODUCT(1/COUNTIF($D$5:$D$195,$D$5:$D$195))</f>
        <v>133</v>
      </c>
      <c r="D206" s="4" t="n">
        <f aca="false">SUM(D200:D205)</f>
        <v>14</v>
      </c>
    </row>
    <row r="207" customFormat="false" ht="15" hidden="false" customHeight="true" outlineLevel="0" collapsed="false">
      <c r="A207" s="29" t="s">
        <v>1976</v>
      </c>
    </row>
  </sheetData>
  <mergeCells count="1">
    <mergeCell ref="A2:E2"/>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B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30"/>
    <col collapsed="false" customWidth="true" hidden="false" outlineLevel="0" max="2" min="2" style="1" width="118"/>
  </cols>
  <sheetData>
    <row r="1" customFormat="false" ht="17.25" hidden="false" customHeight="true" outlineLevel="0" collapsed="false">
      <c r="A1" s="14" t="s">
        <v>1977</v>
      </c>
    </row>
    <row r="2" customFormat="false" ht="27.75" hidden="false" customHeight="true" outlineLevel="0" collapsed="false">
      <c r="A2" s="15" t="s">
        <v>1978</v>
      </c>
      <c r="B2" s="15"/>
    </row>
    <row r="4" customFormat="false" ht="40.5" hidden="false" customHeight="true" outlineLevel="0" collapsed="false">
      <c r="A4" s="26" t="s">
        <v>1979</v>
      </c>
      <c r="B4" s="12" t="s">
        <v>1980</v>
      </c>
    </row>
    <row r="5" customFormat="false" ht="52.5" hidden="false" customHeight="true" outlineLevel="0" collapsed="false">
      <c r="A5" s="26" t="s">
        <v>1981</v>
      </c>
      <c r="B5" s="12" t="s">
        <v>1982</v>
      </c>
    </row>
    <row r="6" customFormat="false" ht="15" hidden="false" customHeight="true" outlineLevel="0" collapsed="false">
      <c r="A6" s="26" t="s">
        <v>1983</v>
      </c>
      <c r="B6" s="12" t="s">
        <v>1984</v>
      </c>
    </row>
    <row r="7" customFormat="false" ht="27.75" hidden="false" customHeight="true" outlineLevel="0" collapsed="false">
      <c r="A7" s="26" t="s">
        <v>1985</v>
      </c>
      <c r="B7" s="12" t="s">
        <v>1986</v>
      </c>
    </row>
    <row r="8" customFormat="false" ht="27.75" hidden="false" customHeight="true" outlineLevel="0" collapsed="false">
      <c r="A8" s="26" t="s">
        <v>1987</v>
      </c>
      <c r="B8" s="12" t="s">
        <v>1988</v>
      </c>
    </row>
    <row r="9" customFormat="false" ht="27.75" hidden="false" customHeight="true" outlineLevel="0" collapsed="false">
      <c r="A9" s="26" t="s">
        <v>1989</v>
      </c>
      <c r="B9" s="12" t="s">
        <v>1990</v>
      </c>
    </row>
    <row r="10" customFormat="false" ht="40.5" hidden="false" customHeight="true" outlineLevel="0" collapsed="false">
      <c r="A10" s="26" t="s">
        <v>1991</v>
      </c>
      <c r="B10" s="12" t="s">
        <v>1992</v>
      </c>
    </row>
    <row r="11" customFormat="false" ht="27.75" hidden="false" customHeight="true" outlineLevel="0" collapsed="false">
      <c r="A11" s="26" t="s">
        <v>1993</v>
      </c>
      <c r="B11" s="12" t="s">
        <v>1994</v>
      </c>
    </row>
    <row r="12" customFormat="false" ht="40.5" hidden="false" customHeight="true" outlineLevel="0" collapsed="false">
      <c r="A12" s="26" t="s">
        <v>1995</v>
      </c>
      <c r="B12" s="12" t="s">
        <v>1996</v>
      </c>
    </row>
  </sheetData>
  <mergeCells count="1">
    <mergeCell ref="A2:B2"/>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D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4"/>
    <col collapsed="false" customWidth="true" hidden="false" outlineLevel="0" max="2" min="2" style="1" width="22"/>
    <col collapsed="false" customWidth="true" hidden="false" outlineLevel="0" max="3" min="3" style="1" width="52"/>
    <col collapsed="false" customWidth="true" hidden="false" outlineLevel="0" max="4" min="4" style="1" width="64"/>
  </cols>
  <sheetData>
    <row r="1" customFormat="false" ht="17.25" hidden="false" customHeight="true" outlineLevel="0" collapsed="false">
      <c r="A1" s="14" t="s">
        <v>1997</v>
      </c>
    </row>
    <row r="2" customFormat="false" ht="15" hidden="false" customHeight="true" outlineLevel="0" collapsed="false">
      <c r="A2" s="15" t="s">
        <v>1998</v>
      </c>
      <c r="B2" s="15"/>
      <c r="C2" s="15"/>
      <c r="D2" s="15"/>
    </row>
    <row r="4" customFormat="false" ht="15" hidden="false" customHeight="true" outlineLevel="0" collapsed="false">
      <c r="A4" s="46" t="s">
        <v>102</v>
      </c>
      <c r="B4" s="46" t="s">
        <v>1999</v>
      </c>
      <c r="C4" s="46" t="s">
        <v>2000</v>
      </c>
      <c r="D4" s="46" t="s">
        <v>2001</v>
      </c>
    </row>
    <row r="5" customFormat="false" ht="27.75" hidden="false" customHeight="true" outlineLevel="0" collapsed="false">
      <c r="A5" s="12" t="s">
        <v>2002</v>
      </c>
      <c r="B5" s="12" t="s">
        <v>2003</v>
      </c>
      <c r="C5" s="12" t="s">
        <v>2004</v>
      </c>
      <c r="D5" s="12" t="s">
        <v>2005</v>
      </c>
    </row>
    <row r="6" customFormat="false" ht="78" hidden="false" customHeight="true" outlineLevel="0" collapsed="false">
      <c r="A6" s="12" t="s">
        <v>2002</v>
      </c>
      <c r="B6" s="12" t="s">
        <v>2006</v>
      </c>
      <c r="C6" s="12" t="s">
        <v>2007</v>
      </c>
      <c r="D6" s="12" t="s">
        <v>2008</v>
      </c>
    </row>
    <row r="7" customFormat="false" ht="40.5" hidden="false" customHeight="true" outlineLevel="0" collapsed="false">
      <c r="A7" s="12" t="s">
        <v>2002</v>
      </c>
      <c r="B7" s="12" t="s">
        <v>2009</v>
      </c>
      <c r="C7" s="12" t="s">
        <v>2010</v>
      </c>
      <c r="D7" s="12" t="s">
        <v>2011</v>
      </c>
    </row>
    <row r="8" customFormat="false" ht="27.75" hidden="false" customHeight="true" outlineLevel="0" collapsed="false">
      <c r="A8" s="12" t="s">
        <v>2002</v>
      </c>
      <c r="B8" s="12" t="s">
        <v>2012</v>
      </c>
      <c r="C8" s="12" t="s">
        <v>2013</v>
      </c>
      <c r="D8" s="12" t="s">
        <v>2014</v>
      </c>
    </row>
    <row r="9" customFormat="false" ht="52.5" hidden="false" customHeight="true" outlineLevel="0" collapsed="false">
      <c r="A9" s="12" t="s">
        <v>2002</v>
      </c>
      <c r="B9" s="12" t="s">
        <v>2015</v>
      </c>
      <c r="C9" s="12" t="s">
        <v>2016</v>
      </c>
      <c r="D9" s="12" t="s">
        <v>2017</v>
      </c>
    </row>
    <row r="10" customFormat="false" ht="27.75" hidden="false" customHeight="true" outlineLevel="0" collapsed="false">
      <c r="A10" s="12" t="s">
        <v>2002</v>
      </c>
      <c r="B10" s="12" t="s">
        <v>2015</v>
      </c>
      <c r="C10" s="12" t="s">
        <v>2018</v>
      </c>
      <c r="D10" s="12" t="s">
        <v>2019</v>
      </c>
    </row>
    <row r="11" customFormat="false" ht="52.5" hidden="false" customHeight="true" outlineLevel="0" collapsed="false">
      <c r="A11" s="12" t="s">
        <v>2002</v>
      </c>
      <c r="B11" s="12" t="s">
        <v>2020</v>
      </c>
      <c r="C11" s="12" t="s">
        <v>2021</v>
      </c>
      <c r="D11" s="12" t="s">
        <v>2022</v>
      </c>
    </row>
    <row r="12" customFormat="false" ht="40.5" hidden="false" customHeight="true" outlineLevel="0" collapsed="false">
      <c r="A12" s="12" t="s">
        <v>2023</v>
      </c>
      <c r="B12" s="12" t="s">
        <v>2024</v>
      </c>
      <c r="C12" s="12" t="s">
        <v>2025</v>
      </c>
      <c r="D12" s="12" t="s">
        <v>2026</v>
      </c>
    </row>
  </sheetData>
  <mergeCells count="1">
    <mergeCell ref="A2:D2"/>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2026-08-29T18:26:30Z</dcterms:created>
  <dc:creator>openpyxl</dc:creator>
  <dc:description/>
  <dc:language>en-US</dc:language>
  <cp:lastModifiedBy/>
  <dcterms:modified xsi:type="dcterms:W3CDTF">2026-08-29T19:01:15Z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